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2120" windowHeight="6660" activeTab="0"/>
  </bookViews>
  <sheets>
    <sheet name="Instructions &amp; Disclaimer" sheetId="1" r:id="rId1"/>
    <sheet name="Low End Unc" sheetId="2" r:id="rId2"/>
    <sheet name="High End Unc" sheetId="3" r:id="rId3"/>
    <sheet name="Rel Unc Eq." sheetId="4" r:id="rId4"/>
  </sheets>
  <definedNames>
    <definedName name="_xlfn.BAHTTEXT" hidden="1">#NAME?</definedName>
    <definedName name="_xlnm.Print_Area" localSheetId="2">'High End Unc'!$A$1:$E$57</definedName>
    <definedName name="_xlnm.Print_Area" localSheetId="3">'Rel Unc Eq.'!$A$1:$N$30</definedName>
  </definedNames>
  <calcPr fullCalcOnLoad="1"/>
</workbook>
</file>

<file path=xl/sharedStrings.xml><?xml version="1.0" encoding="utf-8"?>
<sst xmlns="http://schemas.openxmlformats.org/spreadsheetml/2006/main" count="181" uniqueCount="135">
  <si>
    <t>Expanded Uncertainty</t>
  </si>
  <si>
    <t>Combined Standard Uncertainty</t>
  </si>
  <si>
    <t>Uncertainty Influence Discription</t>
  </si>
  <si>
    <t>Identifier</t>
  </si>
  <si>
    <t>Estimated value</t>
  </si>
  <si>
    <t>Estimated Standard Uncertainty</t>
  </si>
  <si>
    <r>
      <t xml:space="preserve">Distribution Type      </t>
    </r>
    <r>
      <rPr>
        <sz val="8"/>
        <rFont val="Arial"/>
        <family val="2"/>
      </rPr>
      <t>(Normal/Uniform)</t>
    </r>
  </si>
  <si>
    <t>Uncertainty of the standards used</t>
  </si>
  <si>
    <r>
      <t>u</t>
    </r>
    <r>
      <rPr>
        <vertAlign val="subscript"/>
        <sz val="10"/>
        <rFont val="Arial"/>
        <family val="2"/>
      </rPr>
      <t>s</t>
    </r>
  </si>
  <si>
    <r>
      <t>s</t>
    </r>
    <r>
      <rPr>
        <vertAlign val="subscript"/>
        <sz val="10"/>
        <rFont val="Arial"/>
        <family val="2"/>
      </rPr>
      <t>p</t>
    </r>
  </si>
  <si>
    <r>
      <t>u</t>
    </r>
    <r>
      <rPr>
        <vertAlign val="subscript"/>
        <sz val="10"/>
        <rFont val="Arial"/>
        <family val="2"/>
      </rPr>
      <t>1</t>
    </r>
  </si>
  <si>
    <r>
      <t>u</t>
    </r>
    <r>
      <rPr>
        <vertAlign val="subscript"/>
        <sz val="10"/>
        <rFont val="Arial"/>
        <family val="2"/>
      </rPr>
      <t>2</t>
    </r>
  </si>
  <si>
    <r>
      <t>u</t>
    </r>
    <r>
      <rPr>
        <vertAlign val="subscript"/>
        <sz val="10"/>
        <rFont val="Arial"/>
        <family val="2"/>
      </rPr>
      <t>3</t>
    </r>
  </si>
  <si>
    <r>
      <t>u</t>
    </r>
    <r>
      <rPr>
        <vertAlign val="subscript"/>
        <sz val="10"/>
        <rFont val="Arial"/>
        <family val="2"/>
      </rPr>
      <t>4</t>
    </r>
  </si>
  <si>
    <r>
      <t>u</t>
    </r>
    <r>
      <rPr>
        <vertAlign val="subscript"/>
        <sz val="10"/>
        <rFont val="Arial"/>
        <family val="2"/>
      </rPr>
      <t>5</t>
    </r>
  </si>
  <si>
    <r>
      <t>u</t>
    </r>
    <r>
      <rPr>
        <vertAlign val="subscript"/>
        <sz val="10"/>
        <rFont val="Arial"/>
        <family val="2"/>
      </rPr>
      <t>6</t>
    </r>
  </si>
  <si>
    <r>
      <t>u</t>
    </r>
    <r>
      <rPr>
        <vertAlign val="subscript"/>
        <sz val="10"/>
        <rFont val="Arial"/>
        <family val="2"/>
      </rPr>
      <t>7</t>
    </r>
  </si>
  <si>
    <r>
      <t>u</t>
    </r>
    <r>
      <rPr>
        <vertAlign val="subscript"/>
        <sz val="10"/>
        <rFont val="Arial"/>
        <family val="2"/>
      </rPr>
      <t>8</t>
    </r>
  </si>
  <si>
    <t>Uncertainty Worksheet</t>
  </si>
  <si>
    <t>Manufacturer</t>
  </si>
  <si>
    <t>Model</t>
  </si>
  <si>
    <t>Serial #</t>
  </si>
  <si>
    <t>ECN</t>
  </si>
  <si>
    <t>Other</t>
  </si>
  <si>
    <r>
      <t>u</t>
    </r>
    <r>
      <rPr>
        <vertAlign val="subscript"/>
        <sz val="10"/>
        <rFont val="Arial"/>
        <family val="2"/>
      </rPr>
      <t xml:space="preserve">c </t>
    </r>
    <r>
      <rPr>
        <sz val="10"/>
        <rFont val="Arial"/>
        <family val="2"/>
      </rPr>
      <t>=</t>
    </r>
    <r>
      <rPr>
        <vertAlign val="subscript"/>
        <sz val="10"/>
        <rFont val="Arial"/>
        <family val="2"/>
      </rPr>
      <t xml:space="preserve"> </t>
    </r>
  </si>
  <si>
    <r>
      <t>U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=</t>
    </r>
    <r>
      <rPr>
        <vertAlign val="subscript"/>
        <sz val="10"/>
        <rFont val="Arial"/>
        <family val="2"/>
      </rPr>
      <t xml:space="preserve"> </t>
    </r>
  </si>
  <si>
    <t>Equiqment Identification</t>
  </si>
  <si>
    <t>Comments below:</t>
  </si>
  <si>
    <t>lb</t>
  </si>
  <si>
    <t>Unc Units</t>
  </si>
  <si>
    <t>Client Name</t>
  </si>
  <si>
    <t>Uncertainty due to Wind</t>
  </si>
  <si>
    <t>Uncertainty due to Temperature</t>
  </si>
  <si>
    <t>Uncertainty due to Off Center Loading</t>
  </si>
  <si>
    <t>Uncertainty due to Indicator Drift</t>
  </si>
  <si>
    <t>Uncertainty due to Electrical Noise &amp; Variation</t>
  </si>
  <si>
    <t>Uncertainty due to Vibration</t>
  </si>
  <si>
    <t>Uncertainty due to Magnitisim</t>
  </si>
  <si>
    <t>Uncertainty due to Other Considerations</t>
  </si>
  <si>
    <t>U</t>
  </si>
  <si>
    <t>Note:</t>
  </si>
  <si>
    <t xml:space="preserve">     NIST  IR 6919 is the reference for this worksheet</t>
  </si>
  <si>
    <t>Uncertainty of Resolution if sp is estimated from</t>
  </si>
  <si>
    <t>the Resolution</t>
  </si>
  <si>
    <r>
      <t>u</t>
    </r>
    <r>
      <rPr>
        <vertAlign val="subscript"/>
        <sz val="10"/>
        <rFont val="Arial"/>
        <family val="2"/>
      </rPr>
      <t>dr</t>
    </r>
  </si>
  <si>
    <t>Estimated from .577 * Resolution</t>
  </si>
  <si>
    <t>Estimated from 0.29 times the Mass Standard (Wt) Tolerance</t>
  </si>
  <si>
    <t>Estimated from .577 * 1/2 * Resolution</t>
  </si>
  <si>
    <t>NISTIR 6919 (Page 20 &amp; 21)</t>
  </si>
  <si>
    <t>NISTIR 6919 (Page 33)</t>
  </si>
  <si>
    <t>NISTIR 6919 (Page 32)</t>
  </si>
  <si>
    <t>Uncertainty due to Substiution Loads</t>
  </si>
  <si>
    <r>
      <t>u</t>
    </r>
    <r>
      <rPr>
        <vertAlign val="subscript"/>
        <sz val="10"/>
        <rFont val="Arial"/>
        <family val="2"/>
      </rPr>
      <t>sub</t>
    </r>
  </si>
  <si>
    <t>Estimated as Number of Substitutions * Standard Deviation</t>
  </si>
  <si>
    <r>
      <t>of the Process</t>
    </r>
    <r>
      <rPr>
        <i/>
        <sz val="9"/>
        <color indexed="10"/>
        <rFont val="Arial"/>
        <family val="2"/>
      </rPr>
      <t xml:space="preserve"> NISTIR 6919 (Page 36)</t>
    </r>
  </si>
  <si>
    <t>N/A</t>
  </si>
  <si>
    <t>This spreadsheet develops a relative uncertainty equation (RUE)</t>
  </si>
  <si>
    <t xml:space="preserve">   Equation Development &amp; Linearity Test</t>
  </si>
  <si>
    <t xml:space="preserve">based on values you provide. Place in cell F10 the weight at which </t>
  </si>
  <si>
    <t>Tool, Instrument or Discipline Name</t>
  </si>
  <si>
    <t>which you calculated. Place in cell F11 the weight at which you</t>
  </si>
  <si>
    <t xml:space="preserve">calculated your high end Unc. Place in cell D11 the high end UNC </t>
  </si>
  <si>
    <t>which you calculated. The equation will be generated in cell E23. To</t>
  </si>
  <si>
    <t>Calculated Uncertainty</t>
  </si>
  <si>
    <t xml:space="preserve">test the equation, enter the low end weight in cell F27. The low end </t>
  </si>
  <si>
    <t>UNC should be displayed in cell E27. Repeat with the high end</t>
  </si>
  <si>
    <t>weight. The UNC displayed by this test should agree with your</t>
  </si>
  <si>
    <t>original values.</t>
  </si>
  <si>
    <t>Uncertainty:</t>
  </si>
  <si>
    <t>Note: Weights must be entered in the same units for low end and</t>
  </si>
  <si>
    <t>The slope:</t>
  </si>
  <si>
    <t>m</t>
  </si>
  <si>
    <t>(4.04 + 5.75 Wt) lb</t>
  </si>
  <si>
    <t>The    intercept:</t>
  </si>
  <si>
    <t>b</t>
  </si>
  <si>
    <t>You have data entry access to the areas in grey</t>
  </si>
  <si>
    <t>Equation Test</t>
  </si>
  <si>
    <t>Unc</t>
  </si>
  <si>
    <t>Wt</t>
  </si>
  <si>
    <t xml:space="preserve">The Equation was produced by: </t>
  </si>
  <si>
    <t xml:space="preserve">               Note:</t>
  </si>
  <si>
    <t xml:space="preserve">Date: </t>
  </si>
  <si>
    <t xml:space="preserve">                     For individual or specific uncertainties referenced above, see the</t>
  </si>
  <si>
    <t>Produced by: Henry L. Alexander</t>
  </si>
  <si>
    <r>
      <t>U</t>
    </r>
    <r>
      <rPr>
        <vertAlign val="subscript"/>
        <sz val="10"/>
        <rFont val="Arial"/>
        <family val="2"/>
      </rPr>
      <t xml:space="preserve">1 </t>
    </r>
    <r>
      <rPr>
        <sz val="10"/>
        <rFont val="Arial"/>
        <family val="2"/>
      </rPr>
      <t>= U at Min</t>
    </r>
    <r>
      <rPr>
        <vertAlign val="subscript"/>
        <sz val="10"/>
        <rFont val="Arial"/>
        <family val="2"/>
      </rPr>
      <t xml:space="preserve">   </t>
    </r>
  </si>
  <si>
    <r>
      <t>Min  Wt</t>
    </r>
    <r>
      <rPr>
        <vertAlign val="subscript"/>
        <sz val="10"/>
        <rFont val="Arial"/>
        <family val="2"/>
      </rPr>
      <t>1</t>
    </r>
  </si>
  <si>
    <r>
      <t>U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= U at Max</t>
    </r>
    <r>
      <rPr>
        <vertAlign val="subscript"/>
        <sz val="10"/>
        <rFont val="Arial"/>
        <family val="2"/>
      </rPr>
      <t xml:space="preserve">   </t>
    </r>
  </si>
  <si>
    <r>
      <t>Max  Wt</t>
    </r>
    <r>
      <rPr>
        <vertAlign val="subscript"/>
        <sz val="10"/>
        <rFont val="Arial"/>
        <family val="2"/>
      </rPr>
      <t>2</t>
    </r>
  </si>
  <si>
    <r>
      <t>U</t>
    </r>
    <r>
      <rPr>
        <vertAlign val="subscript"/>
        <sz val="12"/>
        <rFont val="Arial"/>
        <family val="2"/>
      </rPr>
      <t>usc</t>
    </r>
  </si>
  <si>
    <r>
      <t xml:space="preserve">                     coresponding </t>
    </r>
    <r>
      <rPr>
        <b/>
        <sz val="10"/>
        <rFont val="Arial"/>
        <family val="2"/>
      </rPr>
      <t>Uncertainty Calculation Worksheet</t>
    </r>
    <r>
      <rPr>
        <sz val="10"/>
        <rFont val="Arial"/>
        <family val="0"/>
      </rPr>
      <t xml:space="preserve"> </t>
    </r>
  </si>
  <si>
    <t xml:space="preserve">Resolution: </t>
  </si>
  <si>
    <t xml:space="preserve">Units: </t>
  </si>
  <si>
    <t xml:space="preserve">Low End of Range Weight: </t>
  </si>
  <si>
    <t xml:space="preserve">High End of Range Weight: </t>
  </si>
  <si>
    <t xml:space="preserve">Low End of Range Wt Tol: </t>
  </si>
  <si>
    <t xml:space="preserve">High End of Range Wt Tol: </t>
  </si>
  <si>
    <t xml:space="preserve">Unc Low End of Range: </t>
  </si>
  <si>
    <t xml:space="preserve">Unc High End of Range: </t>
  </si>
  <si>
    <t>high end. Add the units to the equation as in the follow example.</t>
  </si>
  <si>
    <t>Number of Substitution Loads</t>
  </si>
  <si>
    <t>you calculated your low end Unc. Place in cell D10 the low end UNC</t>
  </si>
  <si>
    <t>g</t>
  </si>
  <si>
    <t xml:space="preserve">Expanded Uncertainty Type: </t>
  </si>
  <si>
    <t>from the Resolution</t>
  </si>
  <si>
    <t>Uncertainty of Resolution if sp is not estimated</t>
  </si>
  <si>
    <t xml:space="preserve">     Note: (Same units as U)</t>
  </si>
  <si>
    <t xml:space="preserve">Weight Class: </t>
  </si>
  <si>
    <t xml:space="preserve">Absolute Unc Variation (%): </t>
  </si>
  <si>
    <t>Standard deviation of the process</t>
  </si>
  <si>
    <t>Enter the scale resolution to be applied for the determination</t>
  </si>
  <si>
    <t>Enter the units (all units must be the same)</t>
  </si>
  <si>
    <t>Enter the tolerance of the weight to be used for the range low end calibration</t>
  </si>
  <si>
    <t>Enter the high end of the scale capacity to be used in the determination</t>
  </si>
  <si>
    <t>Enter the smallest weight to be used in the determination</t>
  </si>
  <si>
    <t xml:space="preserve">If the uncertainties determined at the extremes are equal to within the percentage entered at </t>
  </si>
  <si>
    <t>the top of the sheet, the uncertainty will be expressed as an absolute uncertainty equal to</t>
  </si>
  <si>
    <t>Record the class of the calibration weights used</t>
  </si>
  <si>
    <t xml:space="preserve">Enter the percent of variation you can tolerate between the lowest and highest uncertainty when deciding to treat the uncertainty as absolute. </t>
  </si>
  <si>
    <t>Enter the tolerance of the weight equivalent to the capacity used for the range high end calibration</t>
  </si>
  <si>
    <t>Assign a name to this scale configuration and save this spreadsheet under that name when complete. This will provide the</t>
  </si>
  <si>
    <t>low end uncertainty, the high end uncertainty and the relative uncertainty equation that supports the BMC or absolute uncertainty on your scope.</t>
  </si>
  <si>
    <t xml:space="preserve">Standard deviation of the process                     </t>
  </si>
  <si>
    <t xml:space="preserve">This document is intended for guidance purposes only. Laboratories that chose to use this calculator for determination of BMC assume responsibility for the accuracy of the numbers generated. </t>
  </si>
  <si>
    <t xml:space="preserve"> </t>
  </si>
  <si>
    <t>Convert g's to lb's</t>
  </si>
  <si>
    <t>Convert lb's to g's</t>
  </si>
  <si>
    <t>Wt Class</t>
  </si>
  <si>
    <t>F</t>
  </si>
  <si>
    <t>Units</t>
  </si>
  <si>
    <t>kg</t>
  </si>
  <si>
    <t xml:space="preserve">% Variation </t>
  </si>
  <si>
    <t>the largest of the two values. Otherwise it will be expressed as a Relative Uncertainty Equation.</t>
  </si>
  <si>
    <t>Enter the number of substitutions or leave this cell blank if no substitutions are used</t>
  </si>
  <si>
    <t>mg</t>
  </si>
  <si>
    <t>Disclaimer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</si>
</sst>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00"/>
    <numFmt numFmtId="170" formatCode="0.00000000"/>
    <numFmt numFmtId="171" formatCode="0.0000"/>
    <numFmt numFmtId="172" formatCode="#,##0.0000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i/>
      <sz val="9"/>
      <color indexed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sz val="12"/>
      <name val="Times New Roman"/>
      <family val="1"/>
    </font>
    <font>
      <b/>
      <sz val="10"/>
      <color indexed="57"/>
      <name val="Arial"/>
      <family val="2"/>
    </font>
    <font>
      <sz val="10"/>
      <name val="QVGreekHebrew"/>
      <family val="0"/>
    </font>
    <font>
      <sz val="10"/>
      <name val="SWGreks"/>
      <family val="0"/>
    </font>
    <font>
      <b/>
      <sz val="14"/>
      <color indexed="57"/>
      <name val="Arial"/>
      <family val="2"/>
    </font>
    <font>
      <vertAlign val="subscript"/>
      <sz val="12"/>
      <name val="Arial"/>
      <family val="2"/>
    </font>
    <font>
      <sz val="18"/>
      <name val="Arial"/>
      <family val="0"/>
    </font>
    <font>
      <b/>
      <sz val="18"/>
      <color indexed="57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6"/>
      <color indexed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6" fillId="2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" xfId="0" applyFill="1" applyBorder="1" applyAlignment="1" applyProtection="1">
      <alignment horizontal="right"/>
      <protection/>
    </xf>
    <xf numFmtId="2" fontId="0" fillId="0" borderId="1" xfId="0" applyNumberFormat="1" applyFill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right"/>
      <protection/>
    </xf>
    <xf numFmtId="0" fontId="0" fillId="0" borderId="3" xfId="0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4" xfId="0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6" xfId="0" applyBorder="1" applyAlignment="1" applyProtection="1">
      <alignment horizontal="center"/>
      <protection/>
    </xf>
    <xf numFmtId="0" fontId="9" fillId="0" borderId="7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 horizontal="center"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/>
      <protection/>
    </xf>
    <xf numFmtId="0" fontId="5" fillId="2" borderId="0" xfId="0" applyFont="1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/>
    </xf>
    <xf numFmtId="2" fontId="0" fillId="2" borderId="0" xfId="0" applyNumberFormat="1" applyFill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0" fillId="2" borderId="2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2" borderId="3" xfId="0" applyFill="1" applyBorder="1" applyAlignment="1" applyProtection="1">
      <alignment vertical="top" wrapText="1"/>
      <protection/>
    </xf>
    <xf numFmtId="0" fontId="0" fillId="2" borderId="11" xfId="0" applyFill="1" applyBorder="1" applyAlignment="1" applyProtection="1">
      <alignment vertical="top" wrapText="1"/>
      <protection/>
    </xf>
    <xf numFmtId="0" fontId="0" fillId="2" borderId="11" xfId="0" applyFont="1" applyFill="1" applyBorder="1" applyAlignment="1" applyProtection="1">
      <alignment vertical="top"/>
      <protection/>
    </xf>
    <xf numFmtId="0" fontId="0" fillId="2" borderId="3" xfId="0" applyFill="1" applyBorder="1" applyAlignment="1" applyProtection="1">
      <alignment vertical="top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top"/>
      <protection/>
    </xf>
    <xf numFmtId="0" fontId="0" fillId="2" borderId="0" xfId="0" applyFill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 locked="0"/>
    </xf>
    <xf numFmtId="168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 locked="0"/>
    </xf>
    <xf numFmtId="168" fontId="0" fillId="0" borderId="0" xfId="0" applyNumberFormat="1" applyAlignment="1" applyProtection="1">
      <alignment horizontal="left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69" fontId="0" fillId="0" borderId="0" xfId="0" applyNumberFormat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2" fontId="0" fillId="2" borderId="3" xfId="0" applyNumberFormat="1" applyFill="1" applyBorder="1" applyAlignment="1" applyProtection="1">
      <alignment horizontal="center"/>
      <protection/>
    </xf>
    <xf numFmtId="2" fontId="0" fillId="2" borderId="2" xfId="0" applyNumberFormat="1" applyFill="1" applyBorder="1" applyAlignment="1" applyProtection="1">
      <alignment horizontal="center"/>
      <protection/>
    </xf>
    <xf numFmtId="2" fontId="0" fillId="0" borderId="7" xfId="0" applyNumberFormat="1" applyFill="1" applyBorder="1" applyAlignment="1" applyProtection="1">
      <alignment horizontal="center"/>
      <protection/>
    </xf>
    <xf numFmtId="2" fontId="0" fillId="0" borderId="12" xfId="0" applyNumberFormat="1" applyFill="1" applyBorder="1" applyAlignment="1" applyProtection="1">
      <alignment horizontal="center"/>
      <protection/>
    </xf>
    <xf numFmtId="4" fontId="0" fillId="0" borderId="0" xfId="0" applyNumberFormat="1" applyAlignment="1" applyProtection="1">
      <alignment horizontal="left"/>
      <protection locked="0"/>
    </xf>
    <xf numFmtId="4" fontId="0" fillId="0" borderId="0" xfId="0" applyNumberFormat="1" applyAlignment="1" applyProtection="1">
      <alignment horizontal="left"/>
      <protection/>
    </xf>
    <xf numFmtId="11" fontId="0" fillId="0" borderId="2" xfId="0" applyNumberFormat="1" applyBorder="1" applyAlignment="1" applyProtection="1">
      <alignment horizontal="center"/>
      <protection/>
    </xf>
    <xf numFmtId="171" fontId="0" fillId="0" borderId="2" xfId="0" applyNumberFormat="1" applyBorder="1" applyAlignment="1" applyProtection="1">
      <alignment horizontal="center"/>
      <protection/>
    </xf>
    <xf numFmtId="172" fontId="0" fillId="0" borderId="0" xfId="0" applyNumberFormat="1" applyAlignment="1" applyProtection="1">
      <alignment horizontal="left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2" fontId="0" fillId="0" borderId="0" xfId="0" applyNumberFormat="1" applyAlignment="1" applyProtection="1">
      <alignment horizontal="left"/>
      <protection locked="0"/>
    </xf>
    <xf numFmtId="172" fontId="0" fillId="3" borderId="0" xfId="0" applyNumberFormat="1" applyFill="1" applyAlignment="1" applyProtection="1">
      <alignment horizontal="left"/>
      <protection locked="0"/>
    </xf>
    <xf numFmtId="0" fontId="0" fillId="2" borderId="13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right" vertical="center"/>
      <protection/>
    </xf>
    <xf numFmtId="0" fontId="0" fillId="2" borderId="12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/>
      <protection/>
    </xf>
    <xf numFmtId="0" fontId="0" fillId="2" borderId="5" xfId="0" applyFill="1" applyBorder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7" xfId="0" applyFill="1" applyBorder="1" applyAlignment="1" applyProtection="1">
      <alignment vertical="top" wrapText="1"/>
      <protection locked="0"/>
    </xf>
    <xf numFmtId="0" fontId="1" fillId="0" borderId="0" xfId="0" applyFont="1" applyAlignment="1">
      <alignment wrapText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1" xfId="0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 applyProtection="1">
      <alignment horizontal="center" vertical="center" wrapText="1"/>
      <protection/>
    </xf>
    <xf numFmtId="0" fontId="0" fillId="2" borderId="11" xfId="0" applyFill="1" applyBorder="1" applyAlignment="1" applyProtection="1">
      <alignment vertical="top" wrapText="1"/>
      <protection/>
    </xf>
    <xf numFmtId="0" fontId="0" fillId="2" borderId="3" xfId="0" applyFill="1" applyBorder="1" applyAlignment="1" applyProtection="1">
      <alignment vertical="top" wrapText="1"/>
      <protection/>
    </xf>
    <xf numFmtId="0" fontId="0" fillId="2" borderId="8" xfId="0" applyFill="1" applyBorder="1" applyAlignment="1" applyProtection="1">
      <alignment vertical="top" wrapText="1"/>
      <protection locked="0"/>
    </xf>
    <xf numFmtId="0" fontId="0" fillId="2" borderId="14" xfId="0" applyFill="1" applyBorder="1" applyAlignment="1" applyProtection="1">
      <alignment vertical="top" wrapText="1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0" xfId="0" applyFill="1" applyBorder="1" applyAlignment="1" applyProtection="1">
      <alignment vertical="top" wrapText="1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1" fillId="2" borderId="10" xfId="0" applyFont="1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2" borderId="9" xfId="0" applyFont="1" applyFill="1" applyBorder="1" applyAlignment="1" applyProtection="1">
      <alignment horizontal="right" vertical="center"/>
      <protection/>
    </xf>
    <xf numFmtId="0" fontId="0" fillId="2" borderId="7" xfId="0" applyFill="1" applyBorder="1" applyAlignment="1" applyProtection="1">
      <alignment horizontal="right" vertical="center"/>
      <protection/>
    </xf>
    <xf numFmtId="0" fontId="0" fillId="2" borderId="11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14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 horizontal="right" vertical="center"/>
      <protection/>
    </xf>
    <xf numFmtId="170" fontId="0" fillId="2" borderId="11" xfId="0" applyNumberFormat="1" applyFill="1" applyBorder="1" applyAlignment="1" applyProtection="1">
      <alignment horizontal="center" vertical="center" wrapText="1"/>
      <protection/>
    </xf>
    <xf numFmtId="170" fontId="0" fillId="2" borderId="3" xfId="0" applyNumberFormat="1" applyFill="1" applyBorder="1" applyAlignment="1" applyProtection="1">
      <alignment horizontal="center" vertical="center" wrapText="1"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1" fillId="2" borderId="11" xfId="0" applyFont="1" applyFill="1" applyBorder="1" applyAlignment="1" applyProtection="1">
      <alignment vertical="top" wrapText="1"/>
      <protection/>
    </xf>
    <xf numFmtId="0" fontId="0" fillId="2" borderId="15" xfId="0" applyFill="1" applyBorder="1" applyAlignment="1" applyProtection="1">
      <alignment vertical="top" wrapText="1"/>
      <protection/>
    </xf>
    <xf numFmtId="0" fontId="1" fillId="2" borderId="11" xfId="0" applyFont="1" applyFill="1" applyBorder="1" applyAlignment="1" applyProtection="1">
      <alignment horizontal="center" vertical="top" wrapText="1"/>
      <protection/>
    </xf>
    <xf numFmtId="0" fontId="0" fillId="2" borderId="15" xfId="0" applyFill="1" applyBorder="1" applyAlignment="1" applyProtection="1">
      <alignment horizontal="center" vertical="top" wrapText="1"/>
      <protection/>
    </xf>
    <xf numFmtId="0" fontId="0" fillId="2" borderId="3" xfId="0" applyFill="1" applyBorder="1" applyAlignment="1" applyProtection="1">
      <alignment horizontal="center" vertical="top" wrapText="1"/>
      <protection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/>
    </xf>
    <xf numFmtId="0" fontId="0" fillId="2" borderId="6" xfId="0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1" xfId="0" applyFill="1" applyBorder="1" applyAlignment="1" applyProtection="1">
      <alignment vertical="center"/>
      <protection/>
    </xf>
    <xf numFmtId="0" fontId="0" fillId="2" borderId="5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1" fillId="2" borderId="8" xfId="0" applyFont="1" applyFill="1" applyBorder="1" applyAlignment="1" applyProtection="1">
      <alignment horizontal="center" vertical="center"/>
      <protection/>
    </xf>
    <xf numFmtId="0" fontId="0" fillId="2" borderId="14" xfId="0" applyFill="1" applyBorder="1" applyAlignment="1" applyProtection="1">
      <alignment horizontal="center" vertical="center"/>
      <protection/>
    </xf>
    <xf numFmtId="0" fontId="0" fillId="2" borderId="9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vmlDrawing" Target="../drawings/vmlDrawing4.v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4"/>
  <sheetViews>
    <sheetView tabSelected="1" workbookViewId="0" topLeftCell="A1">
      <selection activeCell="A1" sqref="A1:L2"/>
      <selection activeCell="I43" sqref="I43"/>
    </sheetView>
  </sheetViews>
  <sheetFormatPr defaultColWidth="9.140625" defaultRowHeight="12.75"/>
  <sheetData>
    <row r="1" spans="1:12" ht="12.75">
      <c r="A1" s="97" t="s">
        <v>122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2.7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0" ht="12.75">
      <c r="A3" t="s">
        <v>116</v>
      </c>
      <c r="J3" s="42"/>
    </row>
    <row r="4" ht="12.75">
      <c r="J4" s="4"/>
    </row>
    <row r="5" spans="1:10" ht="12.75">
      <c r="A5" t="s">
        <v>117</v>
      </c>
      <c r="J5" s="60"/>
    </row>
    <row r="6" ht="12.75">
      <c r="J6" s="4"/>
    </row>
    <row r="7" spans="1:10" ht="12.75">
      <c r="A7" t="s">
        <v>109</v>
      </c>
      <c r="J7" s="42"/>
    </row>
    <row r="8" ht="12.75">
      <c r="J8" s="59"/>
    </row>
    <row r="9" spans="1:10" ht="12.75">
      <c r="A9" t="s">
        <v>110</v>
      </c>
      <c r="J9" s="42"/>
    </row>
    <row r="10" ht="12.75">
      <c r="J10" s="4"/>
    </row>
    <row r="11" spans="1:10" ht="12.75">
      <c r="A11" t="s">
        <v>113</v>
      </c>
      <c r="J11" s="19"/>
    </row>
    <row r="12" ht="12.75">
      <c r="J12" s="4"/>
    </row>
    <row r="13" spans="1:10" ht="12.75">
      <c r="A13" t="s">
        <v>111</v>
      </c>
      <c r="J13" s="19"/>
    </row>
    <row r="14" ht="12.75">
      <c r="J14" s="4"/>
    </row>
    <row r="15" spans="1:10" ht="12.75">
      <c r="A15" t="s">
        <v>112</v>
      </c>
      <c r="J15" s="19"/>
    </row>
    <row r="16" ht="12.75">
      <c r="J16" s="4"/>
    </row>
    <row r="17" spans="1:10" ht="12.75">
      <c r="A17" t="s">
        <v>118</v>
      </c>
      <c r="J17" s="19"/>
    </row>
    <row r="18" ht="12.75">
      <c r="J18" s="4"/>
    </row>
    <row r="19" spans="1:10" ht="12.75">
      <c r="A19" t="s">
        <v>132</v>
      </c>
      <c r="J19" s="4"/>
    </row>
    <row r="20" ht="12.75">
      <c r="J20" s="4"/>
    </row>
    <row r="21" spans="1:10" ht="12.75">
      <c r="A21" t="s">
        <v>114</v>
      </c>
      <c r="J21" s="19"/>
    </row>
    <row r="22" spans="1:10" ht="12.75">
      <c r="A22" t="s">
        <v>115</v>
      </c>
      <c r="J22" s="4"/>
    </row>
    <row r="23" spans="1:10" ht="12.75">
      <c r="A23" t="s">
        <v>131</v>
      </c>
      <c r="J23" s="19"/>
    </row>
    <row r="24" ht="12.75">
      <c r="J24" s="4"/>
    </row>
    <row r="25" spans="1:10" ht="12.75">
      <c r="A25" t="s">
        <v>119</v>
      </c>
      <c r="J25" s="19"/>
    </row>
    <row r="26" spans="1:10" ht="12.75">
      <c r="A26" t="s">
        <v>120</v>
      </c>
      <c r="J26" s="4"/>
    </row>
    <row r="27" ht="12.75">
      <c r="J27" s="19"/>
    </row>
    <row r="28" ht="12.75">
      <c r="J28" s="4"/>
    </row>
    <row r="29" spans="4:10" ht="12.75">
      <c r="D29" s="98" t="s">
        <v>134</v>
      </c>
      <c r="E29" s="99"/>
      <c r="F29" s="99"/>
      <c r="G29" s="99"/>
      <c r="J29" s="56"/>
    </row>
    <row r="30" spans="4:10" ht="12.75">
      <c r="D30" s="99"/>
      <c r="E30" s="99"/>
      <c r="F30" s="99"/>
      <c r="G30" s="99"/>
      <c r="J30" s="56"/>
    </row>
    <row r="31" ht="12.75">
      <c r="J31" s="4"/>
    </row>
    <row r="32" ht="12.75">
      <c r="J32" s="4"/>
    </row>
    <row r="33" ht="12.75">
      <c r="J33" s="4"/>
    </row>
    <row r="34" ht="12.75">
      <c r="J34" s="4"/>
    </row>
    <row r="35" ht="12.75">
      <c r="J35" s="19"/>
    </row>
    <row r="36" ht="12.75">
      <c r="J36" s="4"/>
    </row>
    <row r="37" ht="12.75">
      <c r="J37" s="4"/>
    </row>
    <row r="38" ht="12.75">
      <c r="J38" s="4"/>
    </row>
    <row r="39" ht="12.75">
      <c r="J39" s="19"/>
    </row>
    <row r="40" ht="12.75">
      <c r="J40" s="4"/>
    </row>
    <row r="41" ht="12.75">
      <c r="J41" s="4"/>
    </row>
    <row r="42" ht="12.75">
      <c r="J42" s="4"/>
    </row>
    <row r="43" ht="12.75">
      <c r="J43" s="4"/>
    </row>
    <row r="44" ht="12.75">
      <c r="J44" s="4"/>
    </row>
    <row r="45" ht="12.75">
      <c r="J45" s="4"/>
    </row>
    <row r="46" ht="12.75">
      <c r="J46" s="4"/>
    </row>
    <row r="47" ht="12.75">
      <c r="J47" s="4"/>
    </row>
    <row r="48" ht="12.75">
      <c r="J48" s="4"/>
    </row>
    <row r="49" ht="12.75">
      <c r="J49" s="4"/>
    </row>
    <row r="50" ht="12.75">
      <c r="J50" s="4"/>
    </row>
    <row r="51" ht="12.75">
      <c r="J51" s="4"/>
    </row>
    <row r="52" ht="12.75">
      <c r="J52" s="4"/>
    </row>
    <row r="53" ht="12.75">
      <c r="J53" s="4"/>
    </row>
    <row r="54" ht="12.75">
      <c r="J54" s="4"/>
    </row>
  </sheetData>
  <sheetProtection password="DEFF" sheet="1" objects="1" scenarios="1" selectLockedCells="1"/>
  <mergeCells count="2">
    <mergeCell ref="A1:L2"/>
    <mergeCell ref="D29:G30"/>
  </mergeCells>
  <printOptions/>
  <pageMargins left="0.75" right="0.75" top="1" bottom="1" header="0.5" footer="0.5"/>
  <pageSetup horizontalDpi="600" verticalDpi="600" orientation="portrait" r:id="rId3"/>
  <legacyDrawing r:id="rId2"/>
  <oleObjects>
    <oleObject progId="Word.Document.8" shapeId="258163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showGridLines="0" workbookViewId="0" topLeftCell="A1">
      <pane xSplit="17" topLeftCell="R1" activePane="topRight" state="frozen"/>
      <selection pane="topLeft" activeCell="A1" sqref="A1"/>
      <selection pane="topRight" activeCell="G33" sqref="G33"/>
      <selection pane="topLeft" activeCell="A1" sqref="A1"/>
      <selection pane="topRight" activeCell="G5" sqref="G5"/>
    </sheetView>
  </sheetViews>
  <sheetFormatPr defaultColWidth="9.140625" defaultRowHeight="12.75" zeroHeight="1"/>
  <cols>
    <col min="1" max="1" width="40.7109375" style="0" customWidth="1"/>
    <col min="2" max="3" width="10.7109375" style="0" customWidth="1"/>
    <col min="4" max="5" width="12.7109375" style="0" customWidth="1"/>
    <col min="6" max="7" width="25.7109375" style="0" customWidth="1"/>
    <col min="8" max="8" width="2.7109375" style="0" hidden="1" customWidth="1"/>
    <col min="9" max="9" width="5.7109375" style="0" hidden="1" customWidth="1"/>
    <col min="10" max="10" width="8.7109375" style="0" hidden="1" customWidth="1"/>
    <col min="11" max="16384" width="9.140625" style="0" hidden="1" customWidth="1"/>
  </cols>
  <sheetData>
    <row r="1" spans="1:13" ht="12.75">
      <c r="A1" s="136" t="s">
        <v>30</v>
      </c>
      <c r="B1" s="137"/>
      <c r="C1" s="137"/>
      <c r="D1" s="137"/>
      <c r="E1" s="138"/>
      <c r="F1" s="4"/>
      <c r="G1" s="4"/>
      <c r="H1" s="4"/>
      <c r="I1" s="2"/>
      <c r="J1" s="2"/>
      <c r="K1" s="73" t="s">
        <v>126</v>
      </c>
      <c r="L1" s="73" t="s">
        <v>128</v>
      </c>
      <c r="M1" t="s">
        <v>130</v>
      </c>
    </row>
    <row r="2" spans="1:10" ht="12.75">
      <c r="A2" s="139"/>
      <c r="B2" s="140"/>
      <c r="C2" s="140"/>
      <c r="D2" s="140"/>
      <c r="E2" s="141"/>
      <c r="F2" s="40" t="s">
        <v>40</v>
      </c>
      <c r="G2" s="4"/>
      <c r="H2" s="4"/>
      <c r="I2" s="2"/>
      <c r="J2" s="2"/>
    </row>
    <row r="3" spans="1:13" ht="12.75">
      <c r="A3" s="84"/>
      <c r="B3" s="62"/>
      <c r="C3" s="62"/>
      <c r="D3" s="62"/>
      <c r="E3" s="85"/>
      <c r="F3" s="40" t="s">
        <v>41</v>
      </c>
      <c r="G3" s="4"/>
      <c r="H3" s="4"/>
      <c r="I3" s="2"/>
      <c r="J3" s="2"/>
      <c r="K3" s="74">
        <v>0</v>
      </c>
      <c r="L3" t="s">
        <v>133</v>
      </c>
      <c r="M3">
        <v>1E-06</v>
      </c>
    </row>
    <row r="4" spans="1:13" ht="12.75">
      <c r="A4" s="142" t="s">
        <v>26</v>
      </c>
      <c r="B4" s="143"/>
      <c r="C4" s="143"/>
      <c r="D4" s="143"/>
      <c r="E4" s="144"/>
      <c r="F4" s="4"/>
      <c r="G4" s="4"/>
      <c r="H4" s="4"/>
      <c r="I4" s="2"/>
      <c r="J4" s="2"/>
      <c r="K4" s="74">
        <v>1</v>
      </c>
      <c r="L4" t="s">
        <v>101</v>
      </c>
      <c r="M4">
        <v>1</v>
      </c>
    </row>
    <row r="5" spans="1:13" ht="12.75">
      <c r="A5" s="41" t="s">
        <v>19</v>
      </c>
      <c r="B5" s="41" t="s">
        <v>22</v>
      </c>
      <c r="C5" s="41" t="s">
        <v>21</v>
      </c>
      <c r="D5" s="41" t="s">
        <v>20</v>
      </c>
      <c r="E5" s="41" t="s">
        <v>23</v>
      </c>
      <c r="F5" s="42" t="s">
        <v>106</v>
      </c>
      <c r="G5" s="57"/>
      <c r="H5" s="4"/>
      <c r="I5" s="2"/>
      <c r="J5" s="2"/>
      <c r="K5" s="74">
        <v>2</v>
      </c>
      <c r="L5" t="s">
        <v>129</v>
      </c>
      <c r="M5">
        <v>2</v>
      </c>
    </row>
    <row r="6" spans="1:13" ht="12.75">
      <c r="A6" s="145"/>
      <c r="B6" s="145"/>
      <c r="C6" s="145"/>
      <c r="D6" s="145"/>
      <c r="E6" s="145"/>
      <c r="F6" s="4"/>
      <c r="G6" s="12"/>
      <c r="H6" s="12"/>
      <c r="I6" s="2"/>
      <c r="J6" s="2"/>
      <c r="K6" s="74">
        <v>3</v>
      </c>
      <c r="L6" t="s">
        <v>28</v>
      </c>
      <c r="M6">
        <v>3</v>
      </c>
    </row>
    <row r="7" spans="1:13" ht="12.75">
      <c r="A7" s="146"/>
      <c r="B7" s="146"/>
      <c r="C7" s="146"/>
      <c r="D7" s="146"/>
      <c r="E7" s="146"/>
      <c r="F7" s="60" t="s">
        <v>107</v>
      </c>
      <c r="G7" s="57"/>
      <c r="H7" s="12"/>
      <c r="I7" s="2"/>
      <c r="J7" s="2"/>
      <c r="K7" s="74">
        <v>4</v>
      </c>
      <c r="M7">
        <v>4</v>
      </c>
    </row>
    <row r="8" spans="1:13" ht="12.75">
      <c r="A8" s="78"/>
      <c r="B8" s="79"/>
      <c r="C8" s="79"/>
      <c r="D8" s="79"/>
      <c r="E8" s="80"/>
      <c r="F8" s="4"/>
      <c r="G8" s="4"/>
      <c r="H8" s="4"/>
      <c r="I8" s="2"/>
      <c r="J8" s="2"/>
      <c r="K8" s="74">
        <v>5</v>
      </c>
      <c r="M8">
        <v>5</v>
      </c>
    </row>
    <row r="9" spans="1:13" ht="12.75">
      <c r="A9" s="128" t="s">
        <v>18</v>
      </c>
      <c r="B9" s="129"/>
      <c r="C9" s="129"/>
      <c r="D9" s="129"/>
      <c r="E9" s="130"/>
      <c r="F9" s="42" t="s">
        <v>90</v>
      </c>
      <c r="G9" s="57">
        <v>0.1</v>
      </c>
      <c r="H9" s="4"/>
      <c r="I9" s="2"/>
      <c r="J9" s="2"/>
      <c r="K9" s="74">
        <v>6</v>
      </c>
      <c r="M9">
        <v>6</v>
      </c>
    </row>
    <row r="10" spans="1:13" ht="12.75">
      <c r="A10" s="128" t="str">
        <f>CONCATENATE("Uncertainty at ",G13," ",G11)</f>
        <v>Uncertainty at 20000 lb</v>
      </c>
      <c r="B10" s="129" t="e">
        <f>CONCATENATE("U"," = ","(",IF($E$17&gt;=1,$E$17,TEXT($E$17,"0.00E+0"))," + ",IF($E$14&gt;1,$E$14,TEXT($E$14,"0.00E+0")),"Wt",") ",'Low End Unc'!#REF!)</f>
        <v>#REF!</v>
      </c>
      <c r="C10" s="129" t="e">
        <f>CONCATENATE("U"," = ","(",IF($E$17&gt;=1,$E$17,TEXT($E$17,"0.00E+0"))," + ",IF($E$14&gt;1,$E$14,TEXT($E$14,"0.00E+0")),"Wt",") ",'Low End Unc'!#REF!)</f>
        <v>#REF!</v>
      </c>
      <c r="D10" s="129" t="e">
        <f>CONCATENATE("U"," = ","(",IF($E$17&gt;=1,$E$17,TEXT($E$17,"0.00E+0"))," + ",IF($E$14&gt;1,$E$14,TEXT($E$14,"0.00E+0")),"Wt",") ",'Low End Unc'!#REF!)</f>
        <v>#REF!</v>
      </c>
      <c r="E10" s="130" t="e">
        <f>CONCATENATE("U"," = ","(",IF($E$17&gt;=1,$E$17,TEXT($E$17,"0.00E+0"))," + ",IF($E$14&gt;1,$E$14,TEXT($E$14,"0.00E+0")),"Wt",") ",'Low End Unc'!#REF!)</f>
        <v>#REF!</v>
      </c>
      <c r="F10" s="59" t="s">
        <v>105</v>
      </c>
      <c r="G10" s="43"/>
      <c r="H10" s="4"/>
      <c r="I10" s="2"/>
      <c r="J10" s="2"/>
      <c r="K10" s="74">
        <v>7</v>
      </c>
      <c r="M10">
        <v>7</v>
      </c>
    </row>
    <row r="11" spans="1:13" ht="12.75">
      <c r="A11" s="81"/>
      <c r="B11" s="82"/>
      <c r="C11" s="82"/>
      <c r="D11" s="82"/>
      <c r="E11" s="83"/>
      <c r="F11" s="42" t="s">
        <v>91</v>
      </c>
      <c r="G11" s="57" t="s">
        <v>28</v>
      </c>
      <c r="H11" s="4"/>
      <c r="I11" s="2"/>
      <c r="J11" s="2"/>
      <c r="K11" s="74" t="s">
        <v>127</v>
      </c>
      <c r="M11">
        <v>8</v>
      </c>
    </row>
    <row r="12" spans="1:13" ht="12.75" customHeight="1">
      <c r="A12" s="131" t="s">
        <v>2</v>
      </c>
      <c r="B12" s="133" t="s">
        <v>3</v>
      </c>
      <c r="C12" s="133" t="s">
        <v>4</v>
      </c>
      <c r="D12" s="133" t="s">
        <v>6</v>
      </c>
      <c r="E12" s="133" t="s">
        <v>5</v>
      </c>
      <c r="F12" s="4"/>
      <c r="G12" s="43"/>
      <c r="H12" s="4"/>
      <c r="I12" s="2"/>
      <c r="J12" s="2"/>
      <c r="M12">
        <v>9</v>
      </c>
    </row>
    <row r="13" spans="1:13" ht="12.75">
      <c r="A13" s="132"/>
      <c r="B13" s="134"/>
      <c r="C13" s="134"/>
      <c r="D13" s="134"/>
      <c r="E13" s="134"/>
      <c r="F13" s="19" t="s">
        <v>92</v>
      </c>
      <c r="G13" s="75">
        <v>20000</v>
      </c>
      <c r="H13" s="4"/>
      <c r="I13" s="2"/>
      <c r="J13" s="2"/>
      <c r="M13">
        <v>10</v>
      </c>
    </row>
    <row r="14" spans="1:13" ht="12.75">
      <c r="A14" s="103"/>
      <c r="B14" s="135"/>
      <c r="C14" s="135"/>
      <c r="D14" s="135"/>
      <c r="E14" s="135"/>
      <c r="F14" s="4"/>
      <c r="G14" s="69"/>
      <c r="H14" s="4"/>
      <c r="I14" s="2"/>
      <c r="J14" s="2"/>
      <c r="K14">
        <v>1</v>
      </c>
      <c r="M14">
        <v>15</v>
      </c>
    </row>
    <row r="15" spans="1:13" ht="12.75" customHeight="1">
      <c r="A15" s="102" t="s">
        <v>108</v>
      </c>
      <c r="B15" s="100" t="s">
        <v>9</v>
      </c>
      <c r="C15" s="100">
        <f>IF(G9="","",$G$9)</f>
        <v>0.1</v>
      </c>
      <c r="D15" s="100" t="s">
        <v>39</v>
      </c>
      <c r="E15" s="100">
        <f>IF(C15="","",IF(D15="N",C15/1,IF(D15="U",C15/SQRT(3))))</f>
        <v>0.05773502691896258</v>
      </c>
      <c r="F15" s="19" t="s">
        <v>94</v>
      </c>
      <c r="G15" s="76">
        <v>0.1</v>
      </c>
      <c r="H15" s="4"/>
      <c r="I15" s="2"/>
      <c r="J15" s="2"/>
      <c r="K15">
        <v>2</v>
      </c>
      <c r="M15">
        <v>20</v>
      </c>
    </row>
    <row r="16" spans="1:13" ht="12.75">
      <c r="A16" s="103"/>
      <c r="B16" s="101"/>
      <c r="C16" s="101"/>
      <c r="D16" s="101"/>
      <c r="E16" s="101"/>
      <c r="F16" s="4"/>
      <c r="G16" s="69"/>
      <c r="H16" s="4"/>
      <c r="I16" s="2"/>
      <c r="J16" s="2"/>
      <c r="K16">
        <v>3</v>
      </c>
      <c r="M16">
        <v>25</v>
      </c>
    </row>
    <row r="17" spans="1:13" ht="12.75" customHeight="1">
      <c r="A17" s="102" t="s">
        <v>7</v>
      </c>
      <c r="B17" s="100" t="s">
        <v>8</v>
      </c>
      <c r="C17" s="100">
        <f>IF(G15="","",$G$15)</f>
        <v>0.1</v>
      </c>
      <c r="D17" s="100" t="s">
        <v>39</v>
      </c>
      <c r="E17" s="100">
        <f>IF(C17="","",IF(D17="N",C17/1,IF(D17="U",C17/SQRT(3))))</f>
        <v>0.05773502691896258</v>
      </c>
      <c r="F17" s="19" t="s">
        <v>93</v>
      </c>
      <c r="G17" s="68">
        <v>100000</v>
      </c>
      <c r="H17" s="4"/>
      <c r="I17" s="2"/>
      <c r="J17" s="2"/>
      <c r="M17">
        <v>30</v>
      </c>
    </row>
    <row r="18" spans="1:13" ht="12.75">
      <c r="A18" s="103"/>
      <c r="B18" s="101"/>
      <c r="C18" s="101"/>
      <c r="D18" s="101"/>
      <c r="E18" s="101"/>
      <c r="F18" s="4"/>
      <c r="G18" s="69"/>
      <c r="H18" s="4"/>
      <c r="I18" s="2"/>
      <c r="J18" s="2"/>
      <c r="M18">
        <v>40</v>
      </c>
    </row>
    <row r="19" spans="1:13" ht="12.75" customHeight="1">
      <c r="A19" s="46" t="s">
        <v>104</v>
      </c>
      <c r="B19" s="100" t="s">
        <v>44</v>
      </c>
      <c r="C19" s="100"/>
      <c r="D19" s="100" t="s">
        <v>39</v>
      </c>
      <c r="E19" s="100">
        <f>IF(C19="","",IF(D19="N",C19/1,IF(D19="U",(C19/2)/SQRT(3))))</f>
      </c>
      <c r="F19" s="19" t="s">
        <v>95</v>
      </c>
      <c r="G19" s="76">
        <v>0.5</v>
      </c>
      <c r="H19" s="4"/>
      <c r="I19" s="2"/>
      <c r="J19" s="2"/>
      <c r="M19">
        <v>50</v>
      </c>
    </row>
    <row r="20" spans="1:10" ht="12.75">
      <c r="A20" s="47" t="s">
        <v>103</v>
      </c>
      <c r="B20" s="101"/>
      <c r="C20" s="101"/>
      <c r="D20" s="101"/>
      <c r="E20" s="101"/>
      <c r="F20" s="4"/>
      <c r="G20" s="69"/>
      <c r="H20" s="4"/>
      <c r="I20" s="2"/>
      <c r="J20" s="2"/>
    </row>
    <row r="21" spans="1:10" ht="12.75" customHeight="1">
      <c r="A21" s="102" t="s">
        <v>51</v>
      </c>
      <c r="B21" s="100" t="s">
        <v>52</v>
      </c>
      <c r="C21" s="100"/>
      <c r="D21" s="100" t="s">
        <v>55</v>
      </c>
      <c r="E21" s="100">
        <f>IF(G21="","",G21*E15)</f>
      </c>
      <c r="F21" s="4" t="s">
        <v>99</v>
      </c>
      <c r="G21" s="68"/>
      <c r="H21" s="4"/>
      <c r="I21" s="2"/>
      <c r="J21" s="2"/>
    </row>
    <row r="22" spans="1:10" ht="12.75">
      <c r="A22" s="103"/>
      <c r="B22" s="101"/>
      <c r="C22" s="101"/>
      <c r="D22" s="101"/>
      <c r="E22" s="101"/>
      <c r="F22" s="4"/>
      <c r="G22" s="69"/>
      <c r="H22" s="4"/>
      <c r="I22" s="2"/>
      <c r="J22" s="2"/>
    </row>
    <row r="23" spans="1:10" ht="12.75">
      <c r="A23" s="102" t="s">
        <v>31</v>
      </c>
      <c r="B23" s="100" t="s">
        <v>10</v>
      </c>
      <c r="C23" s="100"/>
      <c r="D23" s="100"/>
      <c r="E23" s="100"/>
      <c r="F23" s="19" t="s">
        <v>96</v>
      </c>
      <c r="G23" s="72">
        <f>IF(G15="","",$E$45)</f>
        <v>0.16329931618554522</v>
      </c>
      <c r="H23" s="4"/>
      <c r="I23" s="2"/>
      <c r="J23" s="2"/>
    </row>
    <row r="24" spans="1:10" ht="12.75">
      <c r="A24" s="103"/>
      <c r="B24" s="101"/>
      <c r="C24" s="101"/>
      <c r="D24" s="101"/>
      <c r="E24" s="101"/>
      <c r="F24" s="4"/>
      <c r="G24" s="72"/>
      <c r="H24" s="4"/>
      <c r="I24" s="2"/>
      <c r="J24" s="2"/>
    </row>
    <row r="25" spans="1:10" ht="12.75">
      <c r="A25" s="45" t="s">
        <v>32</v>
      </c>
      <c r="B25" s="100" t="s">
        <v>11</v>
      </c>
      <c r="C25" s="100"/>
      <c r="D25" s="100"/>
      <c r="E25" s="100"/>
      <c r="F25" s="19" t="s">
        <v>97</v>
      </c>
      <c r="G25" s="72">
        <f>IF(G19="","",'High End Unc'!$E$45)</f>
        <v>0.5887840577551899</v>
      </c>
      <c r="H25" s="4"/>
      <c r="I25" s="2"/>
      <c r="J25" s="2"/>
    </row>
    <row r="26" spans="1:10" ht="12.75">
      <c r="A26" s="44"/>
      <c r="B26" s="101"/>
      <c r="C26" s="101"/>
      <c r="D26" s="101"/>
      <c r="E26" s="101"/>
      <c r="F26" s="4"/>
      <c r="G26" s="43"/>
      <c r="H26" s="4"/>
      <c r="I26" s="2"/>
      <c r="J26" s="2"/>
    </row>
    <row r="27" spans="1:10" ht="12.75">
      <c r="A27" s="102" t="s">
        <v>33</v>
      </c>
      <c r="B27" s="100" t="s">
        <v>12</v>
      </c>
      <c r="C27" s="100"/>
      <c r="D27" s="100"/>
      <c r="E27" s="100"/>
      <c r="F27" s="19" t="s">
        <v>102</v>
      </c>
      <c r="G27" s="43" t="str">
        <f>IF(G19="","",IF(((AVERAGE($G$25,$G$23))&gt;(MAX($G$25,$G$23))*(1-($G$7/2)/100)),"Absolute","Relative"))</f>
        <v>Relative</v>
      </c>
      <c r="H27" s="4"/>
      <c r="I27" s="2"/>
      <c r="J27" s="2"/>
    </row>
    <row r="28" spans="1:10" ht="12.75">
      <c r="A28" s="103"/>
      <c r="B28" s="101"/>
      <c r="C28" s="101"/>
      <c r="D28" s="101"/>
      <c r="E28" s="101"/>
      <c r="F28" s="4"/>
      <c r="G28" s="43"/>
      <c r="H28" s="4"/>
      <c r="I28" s="2"/>
      <c r="J28" s="2"/>
    </row>
    <row r="29" spans="1:10" ht="12.75">
      <c r="A29" s="102" t="s">
        <v>34</v>
      </c>
      <c r="B29" s="100" t="s">
        <v>13</v>
      </c>
      <c r="C29" s="100"/>
      <c r="D29" s="100"/>
      <c r="E29" s="100"/>
      <c r="F29" s="19" t="str">
        <f>IF(G19="","Method of Unc expression: ",IF(((AVERAGE($G$25,$G$23))&gt;(MAX($G$25,$G$23))*(1-($G$7/2)/100)),CONCATENATE("Absolute Unc ","(","within ",G7," %",")",": "),"Rel Unc Equation: "))</f>
        <v>Rel Unc Equation: </v>
      </c>
      <c r="G29" s="58" t="str">
        <f>IF(G17="","",IF(((AVERAGE($G$25,$G$23))&gt;(MAX($G$25,$G$23))*(1-($G$7/2)/100)),CONCATENATE(ROUNDUP((MAX($G$25,$G$23)),4)," ",G11),'Rel Unc Eq.'!$E$23))</f>
        <v>U = (5.70E-2 + 5.32E-6Wt) lb</v>
      </c>
      <c r="H29" s="4"/>
      <c r="I29" s="2"/>
      <c r="J29" s="2"/>
    </row>
    <row r="30" spans="1:10" ht="12.75">
      <c r="A30" s="103"/>
      <c r="B30" s="101"/>
      <c r="C30" s="101"/>
      <c r="D30" s="101"/>
      <c r="E30" s="101"/>
      <c r="F30" s="4"/>
      <c r="G30" s="4"/>
      <c r="H30" s="4"/>
      <c r="I30" s="2"/>
      <c r="J30" s="2"/>
    </row>
    <row r="31" spans="1:10" ht="12.75">
      <c r="A31" s="102" t="s">
        <v>35</v>
      </c>
      <c r="B31" s="100" t="s">
        <v>14</v>
      </c>
      <c r="C31" s="100"/>
      <c r="D31" s="100"/>
      <c r="E31" s="100"/>
      <c r="F31" s="19"/>
      <c r="G31" s="58"/>
      <c r="H31" s="4"/>
      <c r="I31" s="2"/>
      <c r="J31" s="2"/>
    </row>
    <row r="32" spans="1:10" ht="12.75">
      <c r="A32" s="103"/>
      <c r="B32" s="101"/>
      <c r="C32" s="101"/>
      <c r="D32" s="101"/>
      <c r="E32" s="101"/>
      <c r="F32" s="56"/>
      <c r="G32" s="53" t="s">
        <v>124</v>
      </c>
      <c r="H32" s="4"/>
      <c r="I32" s="2"/>
      <c r="J32" s="2"/>
    </row>
    <row r="33" spans="1:10" ht="12.75">
      <c r="A33" s="102" t="s">
        <v>36</v>
      </c>
      <c r="B33" s="100" t="s">
        <v>15</v>
      </c>
      <c r="C33" s="100"/>
      <c r="D33" s="100"/>
      <c r="E33" s="100"/>
      <c r="F33" s="19" t="s">
        <v>101</v>
      </c>
      <c r="G33" s="50"/>
      <c r="I33" s="2"/>
      <c r="J33" s="2"/>
    </row>
    <row r="34" spans="1:10" ht="12.75">
      <c r="A34" s="103"/>
      <c r="B34" s="101"/>
      <c r="C34" s="101"/>
      <c r="D34" s="101"/>
      <c r="E34" s="101"/>
      <c r="F34" s="19" t="s">
        <v>28</v>
      </c>
      <c r="G34" s="19">
        <f>IF(G33="","",G33/453.592)</f>
      </c>
      <c r="I34" s="2"/>
      <c r="J34" s="2"/>
    </row>
    <row r="35" spans="1:10" ht="12.75">
      <c r="A35" s="102" t="s">
        <v>37</v>
      </c>
      <c r="B35" s="100" t="s">
        <v>16</v>
      </c>
      <c r="C35" s="100"/>
      <c r="D35" s="100"/>
      <c r="E35" s="100"/>
      <c r="F35" s="19"/>
      <c r="G35" s="4"/>
      <c r="I35" s="2"/>
      <c r="J35" s="2"/>
    </row>
    <row r="36" spans="1:10" ht="12.75">
      <c r="A36" s="103"/>
      <c r="B36" s="101"/>
      <c r="C36" s="101"/>
      <c r="D36" s="101"/>
      <c r="E36" s="101"/>
      <c r="F36" s="19"/>
      <c r="G36" s="53" t="s">
        <v>125</v>
      </c>
      <c r="I36" s="2"/>
      <c r="J36" s="2"/>
    </row>
    <row r="37" spans="1:10" ht="12.75">
      <c r="A37" s="102" t="s">
        <v>38</v>
      </c>
      <c r="B37" s="100" t="s">
        <v>17</v>
      </c>
      <c r="C37" s="100"/>
      <c r="D37" s="100"/>
      <c r="E37" s="126"/>
      <c r="F37" s="19" t="s">
        <v>28</v>
      </c>
      <c r="G37" s="50"/>
      <c r="I37" s="2"/>
      <c r="J37" s="2"/>
    </row>
    <row r="38" spans="1:10" ht="12.75">
      <c r="A38" s="103"/>
      <c r="B38" s="101"/>
      <c r="C38" s="101"/>
      <c r="D38" s="101"/>
      <c r="E38" s="127"/>
      <c r="F38" s="19" t="s">
        <v>101</v>
      </c>
      <c r="G38" s="19">
        <f>IF(G37="","",G37*453.592)</f>
      </c>
      <c r="I38" s="2"/>
      <c r="J38" s="2"/>
    </row>
    <row r="39" spans="1:10" ht="12.75">
      <c r="A39" s="86"/>
      <c r="B39" s="87"/>
      <c r="C39" s="87"/>
      <c r="D39" s="87"/>
      <c r="E39" s="88"/>
      <c r="F39" s="4"/>
      <c r="G39" s="55"/>
      <c r="I39" s="2"/>
      <c r="J39" s="2"/>
    </row>
    <row r="40" spans="1:10" ht="12.75">
      <c r="A40" s="111" t="s">
        <v>1</v>
      </c>
      <c r="B40" s="112"/>
      <c r="C40" s="112"/>
      <c r="D40" s="112"/>
      <c r="E40" s="113"/>
      <c r="F40" s="4"/>
      <c r="G40" s="4"/>
      <c r="H40" s="4"/>
      <c r="I40" s="2"/>
      <c r="J40" s="2"/>
    </row>
    <row r="41" spans="1:10" ht="12.75">
      <c r="A41" s="114"/>
      <c r="B41" s="122"/>
      <c r="C41" s="122"/>
      <c r="D41" s="125" t="s">
        <v>24</v>
      </c>
      <c r="E41" s="120">
        <f>IF(E15="","",SQRT(E15*E15+E17*E17+(IF(E19="",0,E19*E19))+(IF(E21="",0,E21*E21))+(IF(E23="",0,E23*E23))+(IF(E25="",0,E25*E25))+(IF(E27="",0,E27*E27))+(IF(E29="",0,E29*E29))+(IF(E31="",0,E31*E31))+(IF(E33="",0,E33*E33))+(IF(E35="",0,E35*E35))+(IF(E37="",0,E37*E37))))</f>
        <v>0.08164965809277261</v>
      </c>
      <c r="F41" s="19"/>
      <c r="G41" s="4"/>
      <c r="H41" s="4"/>
      <c r="I41" s="2"/>
      <c r="J41" s="2"/>
    </row>
    <row r="42" spans="1:10" ht="12.75">
      <c r="A42" s="123"/>
      <c r="B42" s="124"/>
      <c r="C42" s="124"/>
      <c r="D42" s="119"/>
      <c r="E42" s="121"/>
      <c r="F42" s="4"/>
      <c r="G42" s="4"/>
      <c r="H42" s="4"/>
      <c r="I42" s="2"/>
      <c r="J42" s="2"/>
    </row>
    <row r="43" spans="1:10" ht="12.75">
      <c r="A43" s="86"/>
      <c r="B43" s="87"/>
      <c r="C43" s="87"/>
      <c r="D43" s="87"/>
      <c r="E43" s="88"/>
      <c r="F43" s="4"/>
      <c r="G43" s="4"/>
      <c r="H43" s="4"/>
      <c r="I43" s="2"/>
      <c r="J43" s="2"/>
    </row>
    <row r="44" spans="1:10" ht="12.75">
      <c r="A44" s="111" t="s">
        <v>0</v>
      </c>
      <c r="B44" s="112"/>
      <c r="C44" s="112"/>
      <c r="D44" s="112"/>
      <c r="E44" s="113"/>
      <c r="F44" s="4"/>
      <c r="G44" s="4"/>
      <c r="H44" s="4"/>
      <c r="I44" s="2"/>
      <c r="J44" s="2"/>
    </row>
    <row r="45" spans="1:10" ht="12.75">
      <c r="A45" s="114"/>
      <c r="B45" s="115"/>
      <c r="C45" s="48" t="s">
        <v>29</v>
      </c>
      <c r="D45" s="118" t="s">
        <v>25</v>
      </c>
      <c r="E45" s="120">
        <f>IF(E15="","",E41*2)</f>
        <v>0.16329931618554522</v>
      </c>
      <c r="F45" s="4"/>
      <c r="G45" s="4"/>
      <c r="H45" s="4"/>
      <c r="I45" s="2"/>
      <c r="J45" s="2"/>
    </row>
    <row r="46" spans="1:8" ht="12.75">
      <c r="A46" s="116"/>
      <c r="B46" s="117"/>
      <c r="C46" s="48" t="str">
        <f>$G$11</f>
        <v>lb</v>
      </c>
      <c r="D46" s="119"/>
      <c r="E46" s="121"/>
      <c r="F46" s="4"/>
      <c r="G46" s="4"/>
      <c r="H46" s="4"/>
    </row>
    <row r="47" spans="1:8" ht="12.75">
      <c r="A47" s="89" t="s">
        <v>27</v>
      </c>
      <c r="B47" s="77"/>
      <c r="C47" s="77"/>
      <c r="D47" s="90"/>
      <c r="E47" s="91"/>
      <c r="F47" s="4"/>
      <c r="G47" s="4"/>
      <c r="H47" s="4"/>
    </row>
    <row r="48" spans="1:8" ht="12.75">
      <c r="A48" s="104" t="s">
        <v>123</v>
      </c>
      <c r="B48" s="105"/>
      <c r="C48" s="105"/>
      <c r="D48" s="105"/>
      <c r="E48" s="106"/>
      <c r="F48" s="4"/>
      <c r="G48" s="4"/>
      <c r="H48" s="4"/>
    </row>
    <row r="49" spans="1:8" ht="12.75">
      <c r="A49" s="107"/>
      <c r="B49" s="108"/>
      <c r="C49" s="108"/>
      <c r="D49" s="108"/>
      <c r="E49" s="109"/>
      <c r="F49" s="4"/>
      <c r="G49" s="4"/>
      <c r="H49" s="4"/>
    </row>
    <row r="50" spans="1:8" ht="12.75">
      <c r="A50" s="107"/>
      <c r="B50" s="108"/>
      <c r="C50" s="108"/>
      <c r="D50" s="108"/>
      <c r="E50" s="109"/>
      <c r="F50" s="4"/>
      <c r="G50" s="4"/>
      <c r="H50" s="4"/>
    </row>
    <row r="51" spans="1:8" ht="12.75">
      <c r="A51" s="107"/>
      <c r="B51" s="108"/>
      <c r="C51" s="108"/>
      <c r="D51" s="108"/>
      <c r="E51" s="109"/>
      <c r="F51" s="4"/>
      <c r="G51" s="4"/>
      <c r="H51" s="4"/>
    </row>
    <row r="52" spans="1:8" ht="12.75">
      <c r="A52" s="107"/>
      <c r="B52" s="108"/>
      <c r="C52" s="108"/>
      <c r="D52" s="108"/>
      <c r="E52" s="109"/>
      <c r="F52" s="4"/>
      <c r="G52" s="4"/>
      <c r="H52" s="4"/>
    </row>
    <row r="53" spans="1:8" ht="12.75">
      <c r="A53" s="107"/>
      <c r="B53" s="108"/>
      <c r="C53" s="108"/>
      <c r="D53" s="108"/>
      <c r="E53" s="109"/>
      <c r="F53" s="4"/>
      <c r="G53" s="4"/>
      <c r="H53" s="4"/>
    </row>
    <row r="54" spans="1:7" ht="12.75">
      <c r="A54" s="107"/>
      <c r="B54" s="108"/>
      <c r="C54" s="108"/>
      <c r="D54" s="108"/>
      <c r="E54" s="109"/>
      <c r="F54" s="4"/>
      <c r="G54" s="4"/>
    </row>
    <row r="55" spans="1:7" ht="12.75">
      <c r="A55" s="107"/>
      <c r="B55" s="108"/>
      <c r="C55" s="108"/>
      <c r="D55" s="108"/>
      <c r="E55" s="109"/>
      <c r="F55" s="4"/>
      <c r="G55" s="4"/>
    </row>
    <row r="56" spans="1:7" ht="12.75">
      <c r="A56" s="107"/>
      <c r="B56" s="108"/>
      <c r="C56" s="108"/>
      <c r="D56" s="108"/>
      <c r="E56" s="109"/>
      <c r="F56" s="4"/>
      <c r="G56" s="4"/>
    </row>
    <row r="57" spans="1:5" ht="12.75">
      <c r="A57" s="110"/>
      <c r="B57" s="95"/>
      <c r="C57" s="95"/>
      <c r="D57" s="95"/>
      <c r="E57" s="96"/>
    </row>
    <row r="58" spans="1:5" ht="12.75" hidden="1">
      <c r="A58" s="49"/>
      <c r="B58" s="49"/>
      <c r="C58" s="49"/>
      <c r="D58" s="49"/>
      <c r="E58" s="49"/>
    </row>
    <row r="59" spans="1:5" ht="12.75" hidden="1">
      <c r="A59" s="49"/>
      <c r="B59" s="49"/>
      <c r="C59" s="49"/>
      <c r="D59" s="49"/>
      <c r="E59" s="49"/>
    </row>
    <row r="60" spans="1:5" ht="12.75" hidden="1">
      <c r="A60" s="49"/>
      <c r="B60" s="49"/>
      <c r="C60" s="49"/>
      <c r="D60" s="49"/>
      <c r="E60" s="49"/>
    </row>
    <row r="61" spans="1:5" ht="12.75" hidden="1">
      <c r="A61" s="1"/>
      <c r="B61" s="1"/>
      <c r="C61" s="1"/>
      <c r="D61" s="1"/>
      <c r="E61" s="1"/>
    </row>
    <row r="62" ht="12.75" hidden="1"/>
  </sheetData>
  <sheetProtection password="DEFF" sheet="1" objects="1" scenarios="1" selectLockedCells="1"/>
  <mergeCells count="81">
    <mergeCell ref="A1:E2"/>
    <mergeCell ref="A4:E4"/>
    <mergeCell ref="A6:A7"/>
    <mergeCell ref="B6:B7"/>
    <mergeCell ref="C6:C7"/>
    <mergeCell ref="D6:D7"/>
    <mergeCell ref="E6:E7"/>
    <mergeCell ref="A9:E9"/>
    <mergeCell ref="A10:E10"/>
    <mergeCell ref="A12:A14"/>
    <mergeCell ref="B12:B14"/>
    <mergeCell ref="C12:C14"/>
    <mergeCell ref="D12:D14"/>
    <mergeCell ref="E12:E14"/>
    <mergeCell ref="E15:E16"/>
    <mergeCell ref="A17:A18"/>
    <mergeCell ref="B17:B18"/>
    <mergeCell ref="C17:C18"/>
    <mergeCell ref="D17:D18"/>
    <mergeCell ref="E17:E18"/>
    <mergeCell ref="A15:A16"/>
    <mergeCell ref="B15:B16"/>
    <mergeCell ref="C15:C16"/>
    <mergeCell ref="D15:D16"/>
    <mergeCell ref="E19:E20"/>
    <mergeCell ref="A21:A22"/>
    <mergeCell ref="B21:B22"/>
    <mergeCell ref="C21:C22"/>
    <mergeCell ref="D21:D22"/>
    <mergeCell ref="E21:E22"/>
    <mergeCell ref="B19:B20"/>
    <mergeCell ref="C19:C20"/>
    <mergeCell ref="D19:D20"/>
    <mergeCell ref="E27:E28"/>
    <mergeCell ref="A29:A30"/>
    <mergeCell ref="B29:B30"/>
    <mergeCell ref="C29:C30"/>
    <mergeCell ref="D29:D30"/>
    <mergeCell ref="E29:E30"/>
    <mergeCell ref="A27:A28"/>
    <mergeCell ref="B27:B28"/>
    <mergeCell ref="C27:C28"/>
    <mergeCell ref="D27:D28"/>
    <mergeCell ref="E31:E32"/>
    <mergeCell ref="A33:A34"/>
    <mergeCell ref="B33:B34"/>
    <mergeCell ref="C33:C34"/>
    <mergeCell ref="D33:D34"/>
    <mergeCell ref="E33:E34"/>
    <mergeCell ref="A31:A32"/>
    <mergeCell ref="B31:B32"/>
    <mergeCell ref="C31:C32"/>
    <mergeCell ref="D31:D32"/>
    <mergeCell ref="E35:E36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A40:E40"/>
    <mergeCell ref="A41:C42"/>
    <mergeCell ref="D41:D42"/>
    <mergeCell ref="E41:E42"/>
    <mergeCell ref="A48:E57"/>
    <mergeCell ref="A44:E44"/>
    <mergeCell ref="A45:B46"/>
    <mergeCell ref="D45:D46"/>
    <mergeCell ref="E45:E46"/>
    <mergeCell ref="A23:A24"/>
    <mergeCell ref="B23:B24"/>
    <mergeCell ref="C23:C24"/>
    <mergeCell ref="D23:D24"/>
    <mergeCell ref="E23:E24"/>
    <mergeCell ref="B25:B26"/>
    <mergeCell ref="C25:C26"/>
    <mergeCell ref="D25:D26"/>
    <mergeCell ref="E25:E26"/>
  </mergeCells>
  <conditionalFormatting sqref="G20 G28">
    <cfRule type="cellIs" priority="1" dxfId="0" operator="equal" stopIfTrue="1">
      <formula>"PASS"</formula>
    </cfRule>
    <cfRule type="cellIs" priority="2" dxfId="1" operator="notEqual" stopIfTrue="1">
      <formula>"PASS"</formula>
    </cfRule>
  </conditionalFormatting>
  <dataValidations count="4">
    <dataValidation type="list" allowBlank="1" showInputMessage="1" showErrorMessage="1" sqref="G5">
      <formula1>$K$2:$K$11</formula1>
    </dataValidation>
    <dataValidation type="list" allowBlank="1" showInputMessage="1" showErrorMessage="1" sqref="G21">
      <formula1>$K$13:$K$16</formula1>
    </dataValidation>
    <dataValidation type="list" allowBlank="1" showInputMessage="1" showErrorMessage="1" sqref="G11">
      <formula1>$L$2:$L$6</formula1>
    </dataValidation>
    <dataValidation type="list" allowBlank="1" showInputMessage="1" showErrorMessage="1" sqref="G7">
      <formula1>$M$2:$M$19</formula1>
    </dataValidation>
  </dataValidations>
  <printOptions/>
  <pageMargins left="0.75" right="0.75" top="1" bottom="1" header="0.5" footer="0.5"/>
  <pageSetup orientation="portrait" paperSize="9"/>
  <legacyDrawing r:id="rId3"/>
  <oleObjects>
    <oleObject progId="Equation.DSMT4" shapeId="437163" r:id="rId1"/>
    <oleObject progId="Equation.DSMT4" shapeId="437164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0">
      <selection activeCell="H1" sqref="H1"/>
      <selection activeCell="H33" sqref="H33"/>
    </sheetView>
  </sheetViews>
  <sheetFormatPr defaultColWidth="9.140625" defaultRowHeight="12.75"/>
  <cols>
    <col min="1" max="1" width="40.7109375" style="0" customWidth="1"/>
    <col min="2" max="3" width="10.7109375" style="0" customWidth="1"/>
    <col min="4" max="5" width="12.7109375" style="0" customWidth="1"/>
    <col min="6" max="6" width="34.7109375" style="0" customWidth="1"/>
    <col min="7" max="7" width="15.7109375" style="0" customWidth="1"/>
    <col min="8" max="8" width="9.7109375" style="0" customWidth="1"/>
    <col min="9" max="9" width="12.7109375" style="0" customWidth="1"/>
    <col min="10" max="10" width="8.7109375" style="0" customWidth="1"/>
    <col min="11" max="11" width="1.7109375" style="0" customWidth="1"/>
  </cols>
  <sheetData>
    <row r="1" spans="1:10" ht="12.75">
      <c r="A1" s="153"/>
      <c r="B1" s="154"/>
      <c r="C1" s="154"/>
      <c r="D1" s="154"/>
      <c r="E1" s="155"/>
      <c r="F1" s="4"/>
      <c r="G1" s="4"/>
      <c r="H1" s="2"/>
      <c r="I1" s="2"/>
      <c r="J1" s="2"/>
    </row>
    <row r="2" spans="1:10" ht="12.75">
      <c r="A2" s="156"/>
      <c r="B2" s="157"/>
      <c r="C2" s="157"/>
      <c r="D2" s="157"/>
      <c r="E2" s="158"/>
      <c r="F2" s="40"/>
      <c r="G2" s="4"/>
      <c r="H2" s="2"/>
      <c r="I2" s="2"/>
      <c r="J2" s="2"/>
    </row>
    <row r="3" spans="1:10" ht="12.75">
      <c r="A3" s="84"/>
      <c r="B3" s="62"/>
      <c r="C3" s="62"/>
      <c r="D3" s="62"/>
      <c r="E3" s="85"/>
      <c r="F3" s="40"/>
      <c r="G3" s="4"/>
      <c r="H3" s="2"/>
      <c r="I3" s="2"/>
      <c r="J3" s="2"/>
    </row>
    <row r="4" spans="1:10" ht="12.75">
      <c r="A4" s="128"/>
      <c r="B4" s="129"/>
      <c r="C4" s="129"/>
      <c r="D4" s="129"/>
      <c r="E4" s="130"/>
      <c r="F4" s="4"/>
      <c r="G4" s="4"/>
      <c r="H4" s="2"/>
      <c r="I4" s="2"/>
      <c r="J4" s="2"/>
    </row>
    <row r="5" spans="1:10" ht="12.75">
      <c r="A5" s="92"/>
      <c r="B5" s="63"/>
      <c r="C5" s="63"/>
      <c r="D5" s="63"/>
      <c r="E5" s="93"/>
      <c r="F5" s="4"/>
      <c r="G5" s="4"/>
      <c r="H5" s="2"/>
      <c r="I5" s="2"/>
      <c r="J5" s="2"/>
    </row>
    <row r="6" spans="1:10" ht="12.75">
      <c r="A6" s="147"/>
      <c r="B6" s="149"/>
      <c r="C6" s="149"/>
      <c r="D6" s="149"/>
      <c r="E6" s="151"/>
      <c r="F6" s="4"/>
      <c r="G6" s="12"/>
      <c r="H6" s="3"/>
      <c r="I6" s="2"/>
      <c r="J6" s="2"/>
    </row>
    <row r="7" spans="1:10" ht="12.75">
      <c r="A7" s="148"/>
      <c r="B7" s="150"/>
      <c r="C7" s="150"/>
      <c r="D7" s="150"/>
      <c r="E7" s="152"/>
      <c r="F7" s="4"/>
      <c r="G7" s="6"/>
      <c r="H7" s="3"/>
      <c r="I7" s="2"/>
      <c r="J7" s="2"/>
    </row>
    <row r="8" spans="1:10" ht="12.75">
      <c r="A8" s="78"/>
      <c r="B8" s="79"/>
      <c r="C8" s="79"/>
      <c r="D8" s="79"/>
      <c r="E8" s="80"/>
      <c r="F8" s="4"/>
      <c r="G8" s="4"/>
      <c r="H8" s="2"/>
      <c r="I8" s="2"/>
      <c r="J8" s="2"/>
    </row>
    <row r="9" spans="1:10" ht="12.75">
      <c r="A9" s="128" t="s">
        <v>18</v>
      </c>
      <c r="B9" s="129"/>
      <c r="C9" s="129"/>
      <c r="D9" s="129"/>
      <c r="E9" s="130"/>
      <c r="F9" s="4"/>
      <c r="G9" s="43"/>
      <c r="H9" s="2"/>
      <c r="I9" s="2"/>
      <c r="J9" s="2"/>
    </row>
    <row r="10" spans="1:10" ht="12.75">
      <c r="A10" s="128" t="str">
        <f>CONCATENATE("Uncertainty at ",'Low End Unc'!G17," ",'Low End Unc'!G11)</f>
        <v>Uncertainty at 100000 lb</v>
      </c>
      <c r="B10" s="129" t="e">
        <f>CONCATENATE("U"," = ","(",IF($E$17&gt;=1,$E$17,TEXT($E$17,"0.00E+0"))," + ",IF($E$14&gt;1,$E$14,TEXT($E$14,"0.00E+0")),"Wt",") ",'Low End Unc'!#REF!)</f>
        <v>#REF!</v>
      </c>
      <c r="C10" s="129" t="e">
        <f>CONCATENATE("U"," = ","(",IF($E$17&gt;=1,$E$17,TEXT($E$17,"0.00E+0"))," + ",IF($E$14&gt;1,$E$14,TEXT($E$14,"0.00E+0")),"Wt",") ",'Low End Unc'!#REF!)</f>
        <v>#REF!</v>
      </c>
      <c r="D10" s="129" t="e">
        <f>CONCATENATE("U"," = ","(",IF($E$17&gt;=1,$E$17,TEXT($E$17,"0.00E+0"))," + ",IF($E$14&gt;1,$E$14,TEXT($E$14,"0.00E+0")),"Wt",") ",'Low End Unc'!#REF!)</f>
        <v>#REF!</v>
      </c>
      <c r="E10" s="130" t="e">
        <f>CONCATENATE("U"," = ","(",IF($E$17&gt;=1,$E$17,TEXT($E$17,"0.00E+0"))," + ",IF($E$14&gt;1,$E$14,TEXT($E$14,"0.00E+0")),"Wt",") ",'Low End Unc'!#REF!)</f>
        <v>#REF!</v>
      </c>
      <c r="F10" s="4"/>
      <c r="G10" s="4"/>
      <c r="H10" s="2"/>
      <c r="I10" s="2"/>
      <c r="J10" s="2"/>
    </row>
    <row r="11" spans="1:10" ht="12.75">
      <c r="A11" s="81"/>
      <c r="B11" s="82"/>
      <c r="C11" s="82"/>
      <c r="D11" s="82"/>
      <c r="E11" s="83"/>
      <c r="F11" s="4"/>
      <c r="G11" s="4"/>
      <c r="H11" s="2"/>
      <c r="I11" s="2"/>
      <c r="J11" s="2"/>
    </row>
    <row r="12" spans="1:10" ht="12.75">
      <c r="A12" s="131" t="s">
        <v>2</v>
      </c>
      <c r="B12" s="133" t="s">
        <v>3</v>
      </c>
      <c r="C12" s="133" t="s">
        <v>4</v>
      </c>
      <c r="D12" s="133" t="s">
        <v>6</v>
      </c>
      <c r="E12" s="133" t="s">
        <v>5</v>
      </c>
      <c r="F12" s="4"/>
      <c r="G12" s="43"/>
      <c r="H12" s="2"/>
      <c r="I12" s="2"/>
      <c r="J12" s="2"/>
    </row>
    <row r="13" spans="1:10" ht="12.75">
      <c r="A13" s="132"/>
      <c r="B13" s="134"/>
      <c r="C13" s="134"/>
      <c r="D13" s="134"/>
      <c r="E13" s="134"/>
      <c r="F13" s="4"/>
      <c r="G13" s="4"/>
      <c r="H13" s="2"/>
      <c r="I13" s="2"/>
      <c r="J13" s="2"/>
    </row>
    <row r="14" spans="1:10" ht="12.75">
      <c r="A14" s="103"/>
      <c r="B14" s="135"/>
      <c r="C14" s="135"/>
      <c r="D14" s="135"/>
      <c r="E14" s="135"/>
      <c r="F14" s="4"/>
      <c r="G14" s="4"/>
      <c r="H14" s="2"/>
      <c r="I14" s="2"/>
      <c r="J14" s="2"/>
    </row>
    <row r="15" spans="1:10" ht="12.75">
      <c r="A15" s="102" t="s">
        <v>121</v>
      </c>
      <c r="B15" s="100" t="s">
        <v>9</v>
      </c>
      <c r="C15" s="100">
        <f>'Low End Unc'!$G$9</f>
        <v>0.1</v>
      </c>
      <c r="D15" s="100" t="s">
        <v>39</v>
      </c>
      <c r="E15" s="100">
        <f>IF(C15="","",IF(D15="N",C15/1,IF(D15="U",C15/SQRT(3))))</f>
        <v>0.05773502691896258</v>
      </c>
      <c r="F15" s="4" t="s">
        <v>45</v>
      </c>
      <c r="G15" s="4"/>
      <c r="H15" s="2"/>
      <c r="I15" s="2"/>
      <c r="J15" s="2"/>
    </row>
    <row r="16" spans="1:10" ht="12.75">
      <c r="A16" s="103"/>
      <c r="B16" s="101"/>
      <c r="C16" s="101"/>
      <c r="D16" s="101"/>
      <c r="E16" s="101"/>
      <c r="F16" s="51" t="s">
        <v>50</v>
      </c>
      <c r="G16" s="4"/>
      <c r="H16" s="2"/>
      <c r="I16" s="2"/>
      <c r="J16" s="2"/>
    </row>
    <row r="17" spans="1:10" ht="12.75">
      <c r="A17" s="102" t="s">
        <v>7</v>
      </c>
      <c r="B17" s="100" t="s">
        <v>8</v>
      </c>
      <c r="C17" s="100">
        <f>'Low End Unc'!$G$19</f>
        <v>0.5</v>
      </c>
      <c r="D17" s="100" t="s">
        <v>39</v>
      </c>
      <c r="E17" s="100">
        <f>IF(C17="","",IF(D17="N",C17/1,IF(D17="U",C17/SQRT(3))))</f>
        <v>0.2886751345948129</v>
      </c>
      <c r="F17" s="4" t="s">
        <v>46</v>
      </c>
      <c r="G17" s="4"/>
      <c r="H17" s="2"/>
      <c r="I17" s="2"/>
      <c r="J17" s="2"/>
    </row>
    <row r="18" spans="1:10" ht="12.75">
      <c r="A18" s="103"/>
      <c r="B18" s="101"/>
      <c r="C18" s="101"/>
      <c r="D18" s="101"/>
      <c r="E18" s="101"/>
      <c r="F18" s="51" t="s">
        <v>48</v>
      </c>
      <c r="G18" s="4"/>
      <c r="H18" s="2"/>
      <c r="I18" s="2"/>
      <c r="J18" s="2"/>
    </row>
    <row r="19" spans="1:10" ht="12.75">
      <c r="A19" s="46" t="s">
        <v>42</v>
      </c>
      <c r="B19" s="100" t="s">
        <v>44</v>
      </c>
      <c r="C19" s="100"/>
      <c r="D19" s="100" t="s">
        <v>39</v>
      </c>
      <c r="E19" s="100">
        <f>IF(C19="","",IF(D19="N",C19/1,IF(D19="U",(C19/2)/SQRT(3))))</f>
      </c>
      <c r="F19" s="4" t="s">
        <v>47</v>
      </c>
      <c r="G19" s="4"/>
      <c r="H19" s="2"/>
      <c r="I19" s="2"/>
      <c r="J19" s="2"/>
    </row>
    <row r="20" spans="1:10" ht="12.75">
      <c r="A20" s="47" t="s">
        <v>43</v>
      </c>
      <c r="B20" s="101"/>
      <c r="C20" s="101"/>
      <c r="D20" s="101"/>
      <c r="E20" s="101"/>
      <c r="F20" s="51" t="s">
        <v>49</v>
      </c>
      <c r="G20" s="4"/>
      <c r="H20" s="2"/>
      <c r="I20" s="2"/>
      <c r="J20" s="2"/>
    </row>
    <row r="21" spans="1:10" ht="12.75">
      <c r="A21" s="102" t="s">
        <v>51</v>
      </c>
      <c r="B21" s="100" t="s">
        <v>52</v>
      </c>
      <c r="C21" s="100">
        <f>'Low End Unc'!$G$21</f>
        <v>0</v>
      </c>
      <c r="D21" s="100" t="s">
        <v>55</v>
      </c>
      <c r="E21" s="100">
        <f>IF(C21="","",C21*E15)</f>
        <v>0</v>
      </c>
      <c r="F21" s="4" t="s">
        <v>53</v>
      </c>
      <c r="G21" s="4"/>
      <c r="H21" s="2"/>
      <c r="I21" s="2"/>
      <c r="J21" s="2"/>
    </row>
    <row r="22" spans="1:10" ht="12.75">
      <c r="A22" s="103"/>
      <c r="B22" s="101"/>
      <c r="C22" s="101"/>
      <c r="D22" s="101"/>
      <c r="E22" s="101"/>
      <c r="F22" s="52" t="s">
        <v>54</v>
      </c>
      <c r="G22" s="4"/>
      <c r="H22" s="2"/>
      <c r="I22" s="2"/>
      <c r="J22" s="2"/>
    </row>
    <row r="23" spans="1:10" ht="12.75">
      <c r="A23" s="102" t="s">
        <v>31</v>
      </c>
      <c r="B23" s="100" t="s">
        <v>10</v>
      </c>
      <c r="C23" s="100"/>
      <c r="D23" s="100"/>
      <c r="E23" s="100"/>
      <c r="F23" s="4"/>
      <c r="G23" s="4"/>
      <c r="H23" s="2"/>
      <c r="I23" s="2"/>
      <c r="J23" s="2"/>
    </row>
    <row r="24" spans="1:10" ht="12.75">
      <c r="A24" s="103"/>
      <c r="B24" s="101"/>
      <c r="C24" s="101"/>
      <c r="D24" s="101"/>
      <c r="E24" s="101"/>
      <c r="F24" s="4"/>
      <c r="G24" s="4"/>
      <c r="H24" s="2"/>
      <c r="I24" s="2"/>
      <c r="J24" s="2"/>
    </row>
    <row r="25" spans="1:10" ht="12.75" customHeight="1">
      <c r="A25" s="45" t="s">
        <v>32</v>
      </c>
      <c r="B25" s="100" t="s">
        <v>11</v>
      </c>
      <c r="C25" s="100"/>
      <c r="D25" s="100"/>
      <c r="E25" s="100"/>
      <c r="F25" s="4"/>
      <c r="G25" s="4"/>
      <c r="H25" s="2"/>
      <c r="I25" s="2"/>
      <c r="J25" s="2"/>
    </row>
    <row r="26" spans="1:10" ht="12.75">
      <c r="A26" s="44"/>
      <c r="B26" s="101"/>
      <c r="C26" s="101"/>
      <c r="D26" s="101"/>
      <c r="E26" s="101"/>
      <c r="F26" s="4"/>
      <c r="G26" s="4"/>
      <c r="H26" s="2"/>
      <c r="I26" s="2"/>
      <c r="J26" s="2"/>
    </row>
    <row r="27" spans="1:10" ht="12.75" customHeight="1">
      <c r="A27" s="45" t="s">
        <v>33</v>
      </c>
      <c r="B27" s="100" t="s">
        <v>12</v>
      </c>
      <c r="C27" s="100"/>
      <c r="D27" s="100"/>
      <c r="E27" s="100"/>
      <c r="F27" s="4"/>
      <c r="G27" s="4"/>
      <c r="H27" s="2"/>
      <c r="I27" s="2"/>
      <c r="J27" s="2"/>
    </row>
    <row r="28" spans="1:10" ht="12.75">
      <c r="A28" s="44"/>
      <c r="B28" s="101"/>
      <c r="C28" s="101"/>
      <c r="D28" s="101"/>
      <c r="E28" s="101"/>
      <c r="F28" s="4"/>
      <c r="G28" s="4"/>
      <c r="H28" s="2"/>
      <c r="I28" s="2"/>
      <c r="J28" s="2"/>
    </row>
    <row r="29" spans="1:10" ht="12.75" customHeight="1">
      <c r="A29" s="45" t="s">
        <v>34</v>
      </c>
      <c r="B29" s="100" t="s">
        <v>13</v>
      </c>
      <c r="C29" s="100"/>
      <c r="D29" s="100"/>
      <c r="E29" s="100"/>
      <c r="F29" s="4"/>
      <c r="G29" s="4"/>
      <c r="H29" s="2"/>
      <c r="I29" s="2"/>
      <c r="J29" s="2"/>
    </row>
    <row r="30" spans="1:10" ht="12.75">
      <c r="A30" s="44"/>
      <c r="B30" s="101"/>
      <c r="C30" s="101"/>
      <c r="D30" s="101"/>
      <c r="E30" s="101"/>
      <c r="F30" s="4"/>
      <c r="G30" s="4"/>
      <c r="H30" s="2"/>
      <c r="I30" s="2"/>
      <c r="J30" s="2"/>
    </row>
    <row r="31" spans="1:10" ht="12.75" customHeight="1">
      <c r="A31" s="45" t="s">
        <v>35</v>
      </c>
      <c r="B31" s="100" t="s">
        <v>14</v>
      </c>
      <c r="C31" s="100"/>
      <c r="D31" s="100"/>
      <c r="E31" s="100"/>
      <c r="F31" s="4"/>
      <c r="G31" s="6"/>
      <c r="H31" s="2"/>
      <c r="I31" s="2"/>
      <c r="J31" s="2"/>
    </row>
    <row r="32" spans="1:10" ht="12.75">
      <c r="A32" s="44"/>
      <c r="B32" s="101"/>
      <c r="C32" s="101"/>
      <c r="D32" s="101"/>
      <c r="E32" s="101"/>
      <c r="F32" s="4"/>
      <c r="G32" s="53"/>
      <c r="H32" s="2"/>
      <c r="I32" s="2"/>
      <c r="J32" s="2"/>
    </row>
    <row r="33" spans="1:10" ht="12.75" customHeight="1">
      <c r="A33" s="102" t="s">
        <v>36</v>
      </c>
      <c r="B33" s="100" t="s">
        <v>15</v>
      </c>
      <c r="C33" s="100"/>
      <c r="D33" s="100"/>
      <c r="E33" s="100"/>
      <c r="F33" s="4"/>
      <c r="G33" s="53"/>
      <c r="H33" s="2"/>
      <c r="I33" s="2"/>
      <c r="J33" s="2"/>
    </row>
    <row r="34" spans="1:10" ht="12.75">
      <c r="A34" s="103"/>
      <c r="B34" s="101"/>
      <c r="C34" s="101"/>
      <c r="D34" s="101"/>
      <c r="E34" s="101"/>
      <c r="F34" s="4"/>
      <c r="G34" s="6"/>
      <c r="H34" s="2"/>
      <c r="I34" s="2"/>
      <c r="J34" s="2"/>
    </row>
    <row r="35" spans="1:10" ht="12.75">
      <c r="A35" s="102" t="s">
        <v>37</v>
      </c>
      <c r="B35" s="100" t="s">
        <v>16</v>
      </c>
      <c r="C35" s="100"/>
      <c r="D35" s="100"/>
      <c r="E35" s="100"/>
      <c r="F35" s="19"/>
      <c r="G35" s="6"/>
      <c r="H35" s="2"/>
      <c r="I35" s="2"/>
      <c r="J35" s="2"/>
    </row>
    <row r="36" spans="1:10" ht="12.75">
      <c r="A36" s="103"/>
      <c r="B36" s="101"/>
      <c r="C36" s="101"/>
      <c r="D36" s="101"/>
      <c r="E36" s="101"/>
      <c r="F36" s="4"/>
      <c r="G36" s="6"/>
      <c r="H36" s="2"/>
      <c r="I36" s="2"/>
      <c r="J36" s="2"/>
    </row>
    <row r="37" spans="1:10" ht="12.75">
      <c r="A37" s="102" t="s">
        <v>38</v>
      </c>
      <c r="B37" s="100" t="s">
        <v>17</v>
      </c>
      <c r="C37" s="100"/>
      <c r="D37" s="100"/>
      <c r="E37" s="100"/>
      <c r="F37" s="4"/>
      <c r="G37" s="6"/>
      <c r="H37" s="2"/>
      <c r="I37" s="2"/>
      <c r="J37" s="2"/>
    </row>
    <row r="38" spans="1:10" ht="12.75">
      <c r="A38" s="103"/>
      <c r="B38" s="101"/>
      <c r="C38" s="101"/>
      <c r="D38" s="101"/>
      <c r="E38" s="101"/>
      <c r="F38" s="4"/>
      <c r="G38" s="6"/>
      <c r="H38" s="2"/>
      <c r="I38" s="2"/>
      <c r="J38" s="2"/>
    </row>
    <row r="39" spans="1:10" ht="12.75">
      <c r="A39" s="86"/>
      <c r="B39" s="87"/>
      <c r="C39" s="87"/>
      <c r="D39" s="87"/>
      <c r="E39" s="88"/>
      <c r="F39" s="19"/>
      <c r="G39" s="54"/>
      <c r="H39" s="2"/>
      <c r="I39" s="2"/>
      <c r="J39" s="2"/>
    </row>
    <row r="40" spans="1:10" ht="12.75">
      <c r="A40" s="111" t="s">
        <v>1</v>
      </c>
      <c r="B40" s="112"/>
      <c r="C40" s="112"/>
      <c r="D40" s="112"/>
      <c r="E40" s="113"/>
      <c r="F40" s="4"/>
      <c r="G40" s="6"/>
      <c r="H40" s="2"/>
      <c r="I40" s="2"/>
      <c r="J40" s="2"/>
    </row>
    <row r="41" spans="1:10" ht="12.75">
      <c r="A41" s="114"/>
      <c r="B41" s="122"/>
      <c r="C41" s="122"/>
      <c r="D41" s="125" t="s">
        <v>24</v>
      </c>
      <c r="E41" s="120">
        <f>IF(E15="","",SQRT(E15*E15+E17*E17+(IF(E19="",0,E19*E19))+(IF(E21="",0,E21*E21))+(IF(E23="",0,E23*E23))+(IF(E25="",0,E25*E25))+(IF(E27="",0,E27*E27))+(IF(E29="",0,E29*E29))+(IF(E31="",0,E31*E31))+(IF(E33="",0,E33*E33))+(IF(E35="",0,E35*E35))+(IF(E37="",0,E37*E37))))</f>
        <v>0.29439202887759497</v>
      </c>
      <c r="F41" s="4"/>
      <c r="G41" s="6"/>
      <c r="H41" s="2"/>
      <c r="I41" s="2"/>
      <c r="J41" s="2"/>
    </row>
    <row r="42" spans="1:10" ht="12.75">
      <c r="A42" s="123"/>
      <c r="B42" s="124"/>
      <c r="C42" s="124"/>
      <c r="D42" s="119"/>
      <c r="E42" s="121"/>
      <c r="F42" s="4"/>
      <c r="G42" s="6"/>
      <c r="H42" s="2"/>
      <c r="I42" s="2"/>
      <c r="J42" s="2"/>
    </row>
    <row r="43" spans="1:10" ht="12.75" customHeight="1">
      <c r="A43" s="86"/>
      <c r="B43" s="87"/>
      <c r="C43" s="87"/>
      <c r="D43" s="87"/>
      <c r="E43" s="88"/>
      <c r="F43" s="4"/>
      <c r="G43" s="4"/>
      <c r="H43" s="2"/>
      <c r="I43" s="2"/>
      <c r="J43" s="2"/>
    </row>
    <row r="44" spans="1:10" ht="12.75">
      <c r="A44" s="111" t="s">
        <v>0</v>
      </c>
      <c r="B44" s="112"/>
      <c r="C44" s="112"/>
      <c r="D44" s="112"/>
      <c r="E44" s="113"/>
      <c r="F44" s="4"/>
      <c r="G44" s="4"/>
      <c r="H44" s="2"/>
      <c r="I44" s="2"/>
      <c r="J44" s="2"/>
    </row>
    <row r="45" spans="1:10" ht="12.75">
      <c r="A45" s="114"/>
      <c r="B45" s="115"/>
      <c r="C45" s="48" t="s">
        <v>29</v>
      </c>
      <c r="D45" s="118" t="s">
        <v>25</v>
      </c>
      <c r="E45" s="120">
        <f>IF(E15="","",E41*2)</f>
        <v>0.5887840577551899</v>
      </c>
      <c r="F45" s="4"/>
      <c r="G45" s="4"/>
      <c r="H45" s="2"/>
      <c r="I45" s="2"/>
      <c r="J45" s="2"/>
    </row>
    <row r="46" spans="1:10" ht="12.75">
      <c r="A46" s="116"/>
      <c r="B46" s="117"/>
      <c r="C46" s="48" t="str">
        <f>'Low End Unc'!$G$11</f>
        <v>lb</v>
      </c>
      <c r="D46" s="119"/>
      <c r="E46" s="121"/>
      <c r="F46" s="4"/>
      <c r="G46" s="4"/>
      <c r="H46" s="2"/>
      <c r="I46" s="2"/>
      <c r="J46" s="2"/>
    </row>
    <row r="47" spans="1:10" ht="12.75">
      <c r="A47" s="89" t="s">
        <v>27</v>
      </c>
      <c r="B47" s="77"/>
      <c r="C47" s="77"/>
      <c r="D47" s="90"/>
      <c r="E47" s="91"/>
      <c r="F47" s="4"/>
      <c r="G47" s="4"/>
      <c r="H47" s="2"/>
      <c r="I47" s="2"/>
      <c r="J47" s="2"/>
    </row>
    <row r="48" spans="1:7" ht="12.75">
      <c r="A48" s="104"/>
      <c r="B48" s="105"/>
      <c r="C48" s="105"/>
      <c r="D48" s="105"/>
      <c r="E48" s="106"/>
      <c r="F48" s="4"/>
      <c r="G48" s="4"/>
    </row>
    <row r="49" spans="1:7" ht="12.75">
      <c r="A49" s="107"/>
      <c r="B49" s="108"/>
      <c r="C49" s="108"/>
      <c r="D49" s="108"/>
      <c r="E49" s="109"/>
      <c r="F49" s="4"/>
      <c r="G49" s="4"/>
    </row>
    <row r="50" spans="1:7" ht="12.75">
      <c r="A50" s="107"/>
      <c r="B50" s="108"/>
      <c r="C50" s="108"/>
      <c r="D50" s="108"/>
      <c r="E50" s="109"/>
      <c r="F50" s="4"/>
      <c r="G50" s="4"/>
    </row>
    <row r="51" spans="1:7" ht="12.75">
      <c r="A51" s="107"/>
      <c r="B51" s="108"/>
      <c r="C51" s="108"/>
      <c r="D51" s="108"/>
      <c r="E51" s="109"/>
      <c r="F51" s="4"/>
      <c r="G51" s="4"/>
    </row>
    <row r="52" spans="1:7" ht="12.75">
      <c r="A52" s="107"/>
      <c r="B52" s="108"/>
      <c r="C52" s="108"/>
      <c r="D52" s="108"/>
      <c r="E52" s="109"/>
      <c r="F52" s="4"/>
      <c r="G52" s="4"/>
    </row>
    <row r="53" spans="1:7" ht="12.75">
      <c r="A53" s="107"/>
      <c r="B53" s="108"/>
      <c r="C53" s="108"/>
      <c r="D53" s="108"/>
      <c r="E53" s="109"/>
      <c r="F53" s="4"/>
      <c r="G53" s="4"/>
    </row>
    <row r="54" spans="1:7" ht="12.75">
      <c r="A54" s="107"/>
      <c r="B54" s="108"/>
      <c r="C54" s="108"/>
      <c r="D54" s="108"/>
      <c r="E54" s="109"/>
      <c r="F54" s="4"/>
      <c r="G54" s="4"/>
    </row>
    <row r="55" spans="1:7" ht="12.75">
      <c r="A55" s="107"/>
      <c r="B55" s="108"/>
      <c r="C55" s="108"/>
      <c r="D55" s="108"/>
      <c r="E55" s="109"/>
      <c r="F55" s="4"/>
      <c r="G55" s="4"/>
    </row>
    <row r="56" spans="1:7" ht="12.75">
      <c r="A56" s="107"/>
      <c r="B56" s="108"/>
      <c r="C56" s="108"/>
      <c r="D56" s="108"/>
      <c r="E56" s="109"/>
      <c r="F56" s="4"/>
      <c r="G56" s="4"/>
    </row>
    <row r="57" spans="1:7" ht="12.75">
      <c r="A57" s="110"/>
      <c r="B57" s="95"/>
      <c r="C57" s="95"/>
      <c r="D57" s="95"/>
      <c r="E57" s="96"/>
      <c r="F57" s="4"/>
      <c r="G57" s="4"/>
    </row>
    <row r="58" spans="1:7" ht="12.75">
      <c r="A58" s="49"/>
      <c r="B58" s="49"/>
      <c r="C58" s="49"/>
      <c r="D58" s="49"/>
      <c r="E58" s="49"/>
      <c r="F58" s="4"/>
      <c r="G58" s="4"/>
    </row>
    <row r="59" spans="1:7" ht="12.75">
      <c r="A59" s="49"/>
      <c r="B59" s="49"/>
      <c r="C59" s="49"/>
      <c r="D59" s="49"/>
      <c r="E59" s="49"/>
      <c r="F59" s="4"/>
      <c r="G59" s="4"/>
    </row>
    <row r="60" spans="1:7" ht="12.75">
      <c r="A60" s="49"/>
      <c r="B60" s="49"/>
      <c r="C60" s="49"/>
      <c r="D60" s="49"/>
      <c r="E60" s="49"/>
      <c r="F60" s="4"/>
      <c r="G60" s="4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</sheetData>
  <sheetProtection password="DEFF" sheet="1" objects="1" scenarios="1" selectLockedCells="1"/>
  <mergeCells count="78">
    <mergeCell ref="A9:E9"/>
    <mergeCell ref="E12:E14"/>
    <mergeCell ref="B17:B18"/>
    <mergeCell ref="C15:C16"/>
    <mergeCell ref="D15:D16"/>
    <mergeCell ref="E15:E16"/>
    <mergeCell ref="A12:A14"/>
    <mergeCell ref="E17:E18"/>
    <mergeCell ref="A15:A16"/>
    <mergeCell ref="A17:A18"/>
    <mergeCell ref="E19:E20"/>
    <mergeCell ref="D17:D18"/>
    <mergeCell ref="D19:D20"/>
    <mergeCell ref="B12:B14"/>
    <mergeCell ref="C12:C14"/>
    <mergeCell ref="D12:D14"/>
    <mergeCell ref="B15:B16"/>
    <mergeCell ref="C17:C18"/>
    <mergeCell ref="C19:C20"/>
    <mergeCell ref="D31:D32"/>
    <mergeCell ref="E31:E32"/>
    <mergeCell ref="C29:C30"/>
    <mergeCell ref="E25:E26"/>
    <mergeCell ref="C27:C28"/>
    <mergeCell ref="D27:D28"/>
    <mergeCell ref="E27:E28"/>
    <mergeCell ref="C25:C26"/>
    <mergeCell ref="E29:E30"/>
    <mergeCell ref="A35:A36"/>
    <mergeCell ref="B33:B34"/>
    <mergeCell ref="A23:A24"/>
    <mergeCell ref="B19:B20"/>
    <mergeCell ref="A33:A34"/>
    <mergeCell ref="B27:B28"/>
    <mergeCell ref="B29:B30"/>
    <mergeCell ref="E33:E34"/>
    <mergeCell ref="B35:B36"/>
    <mergeCell ref="C35:C36"/>
    <mergeCell ref="D35:D36"/>
    <mergeCell ref="E35:E36"/>
    <mergeCell ref="C33:C34"/>
    <mergeCell ref="D33:D34"/>
    <mergeCell ref="D45:D46"/>
    <mergeCell ref="E45:E46"/>
    <mergeCell ref="A41:C42"/>
    <mergeCell ref="D41:D42"/>
    <mergeCell ref="E41:E42"/>
    <mergeCell ref="A45:B46"/>
    <mergeCell ref="A40:E40"/>
    <mergeCell ref="B6:B7"/>
    <mergeCell ref="A4:E4"/>
    <mergeCell ref="A1:E2"/>
    <mergeCell ref="B31:B32"/>
    <mergeCell ref="C31:C32"/>
    <mergeCell ref="B23:B24"/>
    <mergeCell ref="C23:C24"/>
    <mergeCell ref="E21:E22"/>
    <mergeCell ref="B25:B26"/>
    <mergeCell ref="A48:E57"/>
    <mergeCell ref="A10:E10"/>
    <mergeCell ref="A6:A7"/>
    <mergeCell ref="D6:D7"/>
    <mergeCell ref="C6:C7"/>
    <mergeCell ref="E6:E7"/>
    <mergeCell ref="A44:E44"/>
    <mergeCell ref="A21:A22"/>
    <mergeCell ref="B21:B22"/>
    <mergeCell ref="C21:C22"/>
    <mergeCell ref="D23:D24"/>
    <mergeCell ref="E23:E24"/>
    <mergeCell ref="D21:D22"/>
    <mergeCell ref="D29:D30"/>
    <mergeCell ref="D25:D26"/>
    <mergeCell ref="E37:E38"/>
    <mergeCell ref="A37:A38"/>
    <mergeCell ref="B37:B38"/>
    <mergeCell ref="C37:C38"/>
    <mergeCell ref="D37:D38"/>
  </mergeCells>
  <conditionalFormatting sqref="G16 G19:G22 G25:G26">
    <cfRule type="cellIs" priority="1" dxfId="0" operator="equal" stopIfTrue="1">
      <formula>"PASS"</formula>
    </cfRule>
    <cfRule type="cellIs" priority="2" dxfId="1" operator="notEqual" stopIfTrue="1">
      <formula>"PASS"</formula>
    </cfRule>
  </conditionalFormatting>
  <printOptions/>
  <pageMargins left="0.75" right="0.75" top="0.5" bottom="0.5" header="0.5" footer="0.5"/>
  <pageSetup horizontalDpi="600" verticalDpi="600" orientation="portrait" r:id="rId4"/>
  <headerFooter alignWithMargins="0">
    <oddFooter>&amp;LLaboratory Services, Inc. SCUW Rev 01&amp;RIssued 12 Feb 2009</oddFooter>
  </headerFooter>
  <legacyDrawing r:id="rId3"/>
  <oleObjects>
    <oleObject progId="Equation.DSMT4" shapeId="581118" r:id="rId1"/>
    <oleObject progId="Equation.DSMT4" shapeId="593617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pane xSplit="14" topLeftCell="O1" activePane="topRight" state="frozen"/>
      <selection pane="topLeft" activeCell="A19" sqref="A19"/>
      <selection pane="bottomLeft" activeCell="P38" sqref="P38"/>
      <selection pane="topLeft" activeCell="A1" sqref="A1"/>
      <selection pane="topRight" activeCell="J26" sqref="J26"/>
    </sheetView>
  </sheetViews>
  <sheetFormatPr defaultColWidth="9.140625" defaultRowHeight="12.75"/>
  <cols>
    <col min="1" max="3" width="12.7109375" style="0" customWidth="1"/>
    <col min="4" max="4" width="5.7109375" style="0" customWidth="1"/>
    <col min="5" max="6" width="12.7109375" style="0" customWidth="1"/>
    <col min="7" max="7" width="4.7109375" style="0" customWidth="1"/>
    <col min="8" max="8" width="12.7109375" style="0" customWidth="1"/>
    <col min="13" max="13" width="4.7109375" style="0" customWidth="1"/>
    <col min="14" max="14" width="1.7109375" style="0" customWidth="1"/>
    <col min="16" max="16" width="1.7109375" style="0" customWidth="1"/>
  </cols>
  <sheetData>
    <row r="1" spans="1:15" ht="18">
      <c r="A1" s="4"/>
      <c r="B1" s="7"/>
      <c r="C1" s="8" t="s">
        <v>30</v>
      </c>
      <c r="D1" s="7"/>
      <c r="E1" s="7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2.75" customHeight="1">
      <c r="A2" s="4"/>
      <c r="B2" s="4"/>
      <c r="C2" s="9"/>
      <c r="D2" s="4"/>
      <c r="E2" s="4"/>
      <c r="F2" s="4"/>
      <c r="G2" s="4"/>
      <c r="H2" s="4" t="s">
        <v>56</v>
      </c>
      <c r="I2" s="4"/>
      <c r="J2" s="4"/>
      <c r="K2" s="4"/>
      <c r="L2" s="4"/>
      <c r="M2" s="4"/>
      <c r="N2" s="4"/>
      <c r="O2" s="4"/>
    </row>
    <row r="3" spans="1:15" ht="12.75">
      <c r="A3" s="4"/>
      <c r="B3" s="7"/>
      <c r="C3" s="5" t="s">
        <v>57</v>
      </c>
      <c r="D3" s="7"/>
      <c r="E3" s="7"/>
      <c r="F3" s="4"/>
      <c r="G3" s="4"/>
      <c r="H3" s="4" t="s">
        <v>58</v>
      </c>
      <c r="I3" s="4"/>
      <c r="J3" s="4"/>
      <c r="K3" s="4"/>
      <c r="L3" s="4"/>
      <c r="M3" s="4"/>
      <c r="N3" s="4"/>
      <c r="O3" s="4"/>
    </row>
    <row r="4" spans="1:15" ht="12.75">
      <c r="A4" s="4"/>
      <c r="B4" s="4"/>
      <c r="C4" s="4"/>
      <c r="D4" s="4"/>
      <c r="E4" s="4"/>
      <c r="F4" s="4"/>
      <c r="G4" s="4"/>
      <c r="H4" s="4" t="s">
        <v>100</v>
      </c>
      <c r="I4" s="4"/>
      <c r="J4" s="4"/>
      <c r="K4" s="4"/>
      <c r="L4" s="4"/>
      <c r="M4" s="4"/>
      <c r="N4" s="4"/>
      <c r="O4" s="4"/>
    </row>
    <row r="5" spans="1:15" ht="12.75">
      <c r="A5" s="4"/>
      <c r="B5" s="7"/>
      <c r="C5" s="5" t="s">
        <v>59</v>
      </c>
      <c r="D5" s="7"/>
      <c r="E5" s="7"/>
      <c r="F5" s="4"/>
      <c r="G5" s="4"/>
      <c r="H5" s="4" t="s">
        <v>60</v>
      </c>
      <c r="I5" s="4"/>
      <c r="J5" s="4"/>
      <c r="K5" s="4"/>
      <c r="L5" s="4"/>
      <c r="M5" s="4"/>
      <c r="N5" s="4"/>
      <c r="O5" s="4"/>
    </row>
    <row r="6" spans="1:15" ht="12.75">
      <c r="A6" s="4"/>
      <c r="B6" s="4"/>
      <c r="C6" s="4"/>
      <c r="D6" s="4"/>
      <c r="E6" s="4"/>
      <c r="F6" s="10"/>
      <c r="G6" s="4"/>
      <c r="H6" s="4" t="s">
        <v>61</v>
      </c>
      <c r="I6" s="4"/>
      <c r="J6" s="4"/>
      <c r="K6" s="4"/>
      <c r="L6" s="4"/>
      <c r="M6" s="4"/>
      <c r="N6" s="4"/>
      <c r="O6" s="4"/>
    </row>
    <row r="7" spans="1:15" ht="12.75">
      <c r="A7" s="4"/>
      <c r="B7" s="4"/>
      <c r="C7" s="4"/>
      <c r="D7" s="4"/>
      <c r="E7" s="11"/>
      <c r="F7" s="4"/>
      <c r="G7" s="4"/>
      <c r="H7" s="4" t="s">
        <v>62</v>
      </c>
      <c r="I7" s="4"/>
      <c r="J7" s="4"/>
      <c r="K7" s="4"/>
      <c r="L7" s="4"/>
      <c r="M7" s="4"/>
      <c r="N7" s="4"/>
      <c r="O7" s="4"/>
    </row>
    <row r="8" spans="1:15" ht="12.75">
      <c r="A8" s="4"/>
      <c r="B8" s="4"/>
      <c r="C8" s="4"/>
      <c r="D8" s="12" t="s">
        <v>63</v>
      </c>
      <c r="E8" s="4"/>
      <c r="F8" s="4"/>
      <c r="G8" s="4"/>
      <c r="H8" s="6" t="s">
        <v>64</v>
      </c>
      <c r="I8" s="4"/>
      <c r="J8" s="4"/>
      <c r="K8" s="4"/>
      <c r="L8" s="4"/>
      <c r="M8" s="4"/>
      <c r="N8" s="4"/>
      <c r="O8" s="4"/>
    </row>
    <row r="9" spans="1:15" ht="12.75">
      <c r="A9" s="4"/>
      <c r="B9" s="4"/>
      <c r="C9" s="13"/>
      <c r="D9" s="14"/>
      <c r="E9" s="13"/>
      <c r="F9" s="14"/>
      <c r="G9" s="4"/>
      <c r="H9" s="6" t="s">
        <v>65</v>
      </c>
      <c r="I9" s="6"/>
      <c r="J9" s="6"/>
      <c r="K9" s="6"/>
      <c r="L9" s="4"/>
      <c r="M9" s="4"/>
      <c r="N9" s="4"/>
      <c r="O9" s="4"/>
    </row>
    <row r="10" spans="1:15" ht="15.75">
      <c r="A10" s="4"/>
      <c r="B10" s="4"/>
      <c r="C10" s="15" t="s">
        <v>84</v>
      </c>
      <c r="D10" s="66">
        <f>'Low End Unc'!$E$45</f>
        <v>0.16329931618554522</v>
      </c>
      <c r="E10" s="16" t="s">
        <v>85</v>
      </c>
      <c r="F10" s="64">
        <f>'Low End Unc'!$G$13</f>
        <v>20000</v>
      </c>
      <c r="G10" s="17"/>
      <c r="H10" s="6" t="s">
        <v>66</v>
      </c>
      <c r="I10" s="4"/>
      <c r="J10" s="4"/>
      <c r="K10" s="4"/>
      <c r="L10" s="4"/>
      <c r="M10" s="4"/>
      <c r="N10" s="4"/>
      <c r="O10" s="4"/>
    </row>
    <row r="11" spans="1:15" ht="15.75">
      <c r="A11" s="4"/>
      <c r="B11" s="4"/>
      <c r="C11" s="15" t="s">
        <v>86</v>
      </c>
      <c r="D11" s="67">
        <f>'High End Unc'!$E$45</f>
        <v>0.5887840577551899</v>
      </c>
      <c r="E11" s="15" t="s">
        <v>87</v>
      </c>
      <c r="F11" s="65">
        <f>'Low End Unc'!$G$17</f>
        <v>100000</v>
      </c>
      <c r="G11" s="17"/>
      <c r="H11" s="6" t="s">
        <v>67</v>
      </c>
      <c r="I11" s="4"/>
      <c r="J11" s="4"/>
      <c r="K11" s="4"/>
      <c r="L11" s="4"/>
      <c r="M11" s="4"/>
      <c r="N11" s="4"/>
      <c r="O11" s="4"/>
    </row>
    <row r="12" spans="1:15" ht="15.75">
      <c r="A12" s="18" t="s">
        <v>68</v>
      </c>
      <c r="B12" s="4"/>
      <c r="C12" s="19"/>
      <c r="D12" s="20"/>
      <c r="E12" s="21"/>
      <c r="F12" s="22"/>
      <c r="G12" s="17"/>
      <c r="H12" s="4"/>
      <c r="I12" s="4"/>
      <c r="J12" s="4"/>
      <c r="K12" s="4"/>
      <c r="L12" s="4"/>
      <c r="M12" s="4"/>
      <c r="N12" s="4"/>
      <c r="O12" s="4"/>
    </row>
    <row r="13" spans="1:15" ht="12.75">
      <c r="A13" s="4"/>
      <c r="B13" s="4"/>
      <c r="C13" s="4"/>
      <c r="D13" s="23"/>
      <c r="E13" s="24"/>
      <c r="F13" s="17"/>
      <c r="G13" s="17"/>
      <c r="H13" s="4" t="s">
        <v>69</v>
      </c>
      <c r="I13" s="4"/>
      <c r="J13" s="4"/>
      <c r="K13" s="4"/>
      <c r="L13" s="4"/>
      <c r="M13" s="4"/>
      <c r="N13" s="4"/>
      <c r="O13" s="4"/>
    </row>
    <row r="14" spans="1:15" ht="15.75">
      <c r="A14" s="18" t="s">
        <v>70</v>
      </c>
      <c r="B14" s="4"/>
      <c r="C14" s="19"/>
      <c r="D14" s="25" t="s">
        <v>71</v>
      </c>
      <c r="E14" s="70">
        <f>ROUNDUP(((D11-D10)/(F11-F10)),10)</f>
        <v>5.3186E-06</v>
      </c>
      <c r="F14" s="4"/>
      <c r="G14" s="17"/>
      <c r="H14" s="4" t="s">
        <v>98</v>
      </c>
      <c r="I14" s="4"/>
      <c r="J14" s="4"/>
      <c r="K14" s="4"/>
      <c r="L14" s="4"/>
      <c r="M14" s="4"/>
      <c r="N14" s="4"/>
      <c r="O14" s="4"/>
    </row>
    <row r="15" spans="1:15" ht="12.75">
      <c r="A15" s="4"/>
      <c r="B15" s="4"/>
      <c r="C15" s="4"/>
      <c r="D15" s="26"/>
      <c r="E15" s="27"/>
      <c r="F15" s="4"/>
      <c r="G15" s="4"/>
      <c r="H15" s="4" t="s">
        <v>72</v>
      </c>
      <c r="I15" s="4"/>
      <c r="J15" s="4"/>
      <c r="K15" s="4"/>
      <c r="L15" s="4"/>
      <c r="M15" s="4"/>
      <c r="N15" s="4"/>
      <c r="O15" s="4"/>
    </row>
    <row r="16" spans="1:15" ht="12.75">
      <c r="A16" s="4"/>
      <c r="B16" s="4"/>
      <c r="C16" s="4"/>
      <c r="D16" s="28"/>
      <c r="E16" s="29"/>
      <c r="F16" s="4"/>
      <c r="G16" s="4"/>
      <c r="H16" s="30"/>
      <c r="I16" s="4"/>
      <c r="J16" s="4"/>
      <c r="K16" s="4"/>
      <c r="L16" s="4"/>
      <c r="M16" s="4"/>
      <c r="N16" s="4"/>
      <c r="O16" s="4"/>
    </row>
    <row r="17" spans="1:15" ht="15.75">
      <c r="A17" s="18" t="s">
        <v>73</v>
      </c>
      <c r="B17" s="4"/>
      <c r="C17" s="19"/>
      <c r="D17" s="25" t="s">
        <v>74</v>
      </c>
      <c r="E17" s="71">
        <f>ROUNDUP(D10-(E14*F10),4)</f>
        <v>0.057</v>
      </c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2.75">
      <c r="A18" s="4"/>
      <c r="B18" s="4"/>
      <c r="C18" s="4"/>
      <c r="D18" s="4"/>
      <c r="E18" s="4"/>
      <c r="F18" s="4"/>
      <c r="G18" s="4"/>
      <c r="H18" s="4" t="s">
        <v>75</v>
      </c>
      <c r="I18" s="4"/>
      <c r="J18" s="4"/>
      <c r="K18" s="4"/>
      <c r="L18" s="4"/>
      <c r="M18" s="4"/>
      <c r="N18" s="4"/>
      <c r="O18" s="4"/>
    </row>
    <row r="19" spans="1:15" ht="12.75">
      <c r="A19" s="4"/>
      <c r="B19" s="4"/>
      <c r="C19" s="4"/>
      <c r="D19" s="4"/>
      <c r="E19" s="4"/>
      <c r="F19" s="4"/>
      <c r="G19" s="4"/>
      <c r="H19" s="31"/>
      <c r="I19" s="4"/>
      <c r="J19" s="4"/>
      <c r="K19" s="4"/>
      <c r="L19" s="4"/>
      <c r="M19" s="4"/>
      <c r="N19" s="4"/>
      <c r="O19" s="4"/>
    </row>
    <row r="20" spans="1:15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2.75">
      <c r="A21" s="4"/>
      <c r="B21" s="4"/>
      <c r="C21" s="32"/>
      <c r="D21" s="4"/>
      <c r="E21" s="32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.75" customHeight="1">
      <c r="A22" s="4"/>
      <c r="B22" s="4"/>
      <c r="C22" s="4"/>
      <c r="D22" s="4"/>
      <c r="E22" s="33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23.25">
      <c r="A23" s="4"/>
      <c r="B23" s="4"/>
      <c r="C23" s="4"/>
      <c r="D23" s="34" t="s">
        <v>88</v>
      </c>
      <c r="E23" s="35" t="str">
        <f>CONCATENATE("U"," = ","(",IF($E$17&gt;=1,$E$17,TEXT($E$17,"0.00E+0"))," + ",IF($E$14&gt;1,$E$14,TEXT($E$14,"0.00E+0")),"Wt",") ",'Rel Unc Eq.'!G11,'Low End Unc'!G11)</f>
        <v>U = (5.70E-2 + 5.32E-6Wt) lb</v>
      </c>
      <c r="F23" s="22"/>
      <c r="G23" s="4"/>
      <c r="H23" s="4"/>
      <c r="I23" s="4"/>
      <c r="J23" s="4"/>
      <c r="K23" s="4"/>
      <c r="L23" s="4"/>
      <c r="M23" s="4"/>
      <c r="N23" s="4"/>
      <c r="O23" s="4"/>
    </row>
    <row r="24" spans="1:15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2.75">
      <c r="A25" s="4"/>
      <c r="B25" s="4"/>
      <c r="C25" s="4"/>
      <c r="D25" s="4"/>
      <c r="E25" s="159" t="s">
        <v>76</v>
      </c>
      <c r="F25" s="159"/>
      <c r="G25" s="4"/>
      <c r="H25" s="4"/>
      <c r="I25" s="4"/>
      <c r="J25" s="4"/>
      <c r="K25" s="4"/>
      <c r="L25" s="4"/>
      <c r="M25" s="4"/>
      <c r="N25" s="4"/>
      <c r="O25" s="4"/>
    </row>
    <row r="26" spans="1:15" ht="12.75">
      <c r="A26" s="4"/>
      <c r="B26" s="4"/>
      <c r="C26" s="4"/>
      <c r="D26" s="4"/>
      <c r="E26" s="12" t="s">
        <v>77</v>
      </c>
      <c r="F26" s="12" t="s">
        <v>78</v>
      </c>
      <c r="G26" s="4"/>
      <c r="H26" s="4"/>
      <c r="I26" s="19" t="s">
        <v>79</v>
      </c>
      <c r="J26" s="36"/>
      <c r="K26" s="37"/>
      <c r="L26" s="37"/>
      <c r="M26" s="4"/>
      <c r="N26" s="4"/>
      <c r="O26" s="4"/>
    </row>
    <row r="27" spans="1:15" ht="12.75">
      <c r="A27" s="4"/>
      <c r="B27" s="4"/>
      <c r="C27" s="4"/>
      <c r="D27" s="4"/>
      <c r="E27" s="61">
        <f>IF(F27="","",(E17+E14*F27))</f>
        <v>0.32293</v>
      </c>
      <c r="F27" s="38">
        <v>50000</v>
      </c>
      <c r="G27" s="4"/>
      <c r="H27" s="4"/>
      <c r="I27" s="4"/>
      <c r="J27" s="4"/>
      <c r="K27" s="4"/>
      <c r="L27" s="4"/>
      <c r="M27" s="4"/>
      <c r="N27" s="4"/>
      <c r="O27" s="4"/>
    </row>
    <row r="28" spans="1:15" ht="12.75">
      <c r="A28" s="4" t="s">
        <v>80</v>
      </c>
      <c r="B28" s="4"/>
      <c r="C28" s="4"/>
      <c r="D28" s="4"/>
      <c r="E28" s="4"/>
      <c r="F28" s="4"/>
      <c r="G28" s="4"/>
      <c r="H28" s="4"/>
      <c r="I28" s="19" t="s">
        <v>81</v>
      </c>
      <c r="J28" s="36"/>
      <c r="K28" s="4"/>
      <c r="L28" s="4"/>
      <c r="M28" s="4"/>
      <c r="N28" s="4"/>
      <c r="O28" s="4"/>
    </row>
    <row r="29" spans="1:15" ht="12.75">
      <c r="A29" s="4" t="s">
        <v>82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5">
      <c r="A30" s="4" t="s">
        <v>89</v>
      </c>
      <c r="B30" s="4"/>
      <c r="C30" s="4"/>
      <c r="D30" s="4"/>
      <c r="E30" s="4"/>
      <c r="F30" s="4"/>
      <c r="G30" s="4"/>
      <c r="H30" s="4"/>
      <c r="I30" s="4"/>
      <c r="J30" s="94" t="s">
        <v>83</v>
      </c>
      <c r="K30" s="4"/>
      <c r="L30" s="4"/>
      <c r="M30" s="4"/>
      <c r="N30" s="4"/>
      <c r="O30" s="4"/>
    </row>
    <row r="31" spans="1:15" ht="9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M31" s="4"/>
      <c r="N31" s="4"/>
      <c r="O31" s="4"/>
    </row>
    <row r="32" spans="1:15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9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.75">
      <c r="A34" s="4"/>
      <c r="B34" s="4"/>
      <c r="C34" s="4"/>
      <c r="D34" s="4"/>
      <c r="E34" s="4"/>
      <c r="F34" s="4"/>
      <c r="G34" s="4"/>
      <c r="I34" s="4"/>
      <c r="J34" s="4"/>
      <c r="K34" s="4"/>
      <c r="L34" s="4"/>
      <c r="M34" s="4"/>
      <c r="N34" s="4"/>
      <c r="O34" s="4"/>
    </row>
    <row r="35" spans="1:15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8" hidden="1">
      <c r="A39" s="4"/>
      <c r="B39" s="4"/>
      <c r="C39" s="4"/>
      <c r="D39" s="4"/>
      <c r="E39" s="39" t="str">
        <f>CONCATENATE("  ","U"," = ","(",TEXT($E$17,"0.00E+0")," + ",TEXT($E$14,"0.00E+0"),"L",")")</f>
        <v>  U = (5.70E-2 + 5.32E-6L)</v>
      </c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8" hidden="1">
      <c r="A40" s="4"/>
      <c r="B40" s="4"/>
      <c r="C40" s="4"/>
      <c r="D40" s="4"/>
      <c r="E40" s="39" t="str">
        <f>CONCATENATE("  ","U"," = ","(",IF($E$17&gt;=1,$E$17,TEXT($E$17,"0.00E+0"))," + ",IF($E$14&gt;1,$E$14,TEXT($E$14,"0.00E+0")),"L",")")</f>
        <v>  U = (5.70E-2 + 5.32E-6L)</v>
      </c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</sheetData>
  <sheetProtection password="DEFF" sheet="1" objects="1" scenarios="1" selectLockedCells="1"/>
  <mergeCells count="1">
    <mergeCell ref="E25:F25"/>
  </mergeCells>
  <printOptions/>
  <pageMargins left="0.4" right="0.4" top="1.5" bottom="1" header="0.5" footer="0.5"/>
  <pageSetup horizontalDpi="600" verticalDpi="600" orientation="landscape" r:id="rId6"/>
  <legacyDrawing r:id="rId5"/>
  <oleObjects>
    <oleObject progId="Equation.DSMT4" shapeId="832946" r:id="rId1"/>
    <oleObject progId="Equation.DSMT4" shapeId="846316" r:id="rId2"/>
    <oleObject progId="Equation.DSMT4" shapeId="846317" r:id="rId3"/>
    <oleObject progId="Equation.DSMT4" shapeId="85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Henry Alexander Engineering,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L. Alexander</dc:creator>
  <cp:keywords/>
  <dc:description/>
  <cp:lastModifiedBy>jmillbrand</cp:lastModifiedBy>
  <cp:lastPrinted>2010-04-21T18:46:18Z</cp:lastPrinted>
  <dcterms:created xsi:type="dcterms:W3CDTF">2009-02-12T12:08:26Z</dcterms:created>
  <dcterms:modified xsi:type="dcterms:W3CDTF">2010-05-05T19:21:37Z</dcterms:modified>
  <cp:category/>
  <cp:version/>
  <cp:contentType/>
  <cp:contentStatus/>
</cp:coreProperties>
</file>